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2" activeTab="2"/>
  </bookViews>
  <sheets>
    <sheet name="Imperial" sheetId="1" r:id="rId1"/>
    <sheet name="SI" sheetId="2" r:id="rId2"/>
    <sheet name="Both" sheetId="3" r:id="rId3"/>
  </sheets>
  <definedNames/>
  <calcPr fullCalcOnLoad="1"/>
</workbook>
</file>

<file path=xl/sharedStrings.xml><?xml version="1.0" encoding="utf-8"?>
<sst xmlns="http://schemas.openxmlformats.org/spreadsheetml/2006/main" count="224" uniqueCount="46">
  <si>
    <t>Imperial Conversions</t>
  </si>
  <si>
    <t>SI Equivalent Conversions</t>
  </si>
  <si>
    <t>Conversion Area</t>
  </si>
  <si>
    <t>Use only as necessary</t>
  </si>
  <si>
    <t xml:space="preserve"> (Just for reference)</t>
  </si>
  <si>
    <t>Input Units</t>
  </si>
  <si>
    <t>Input</t>
  </si>
  <si>
    <t>Imperial Output</t>
  </si>
  <si>
    <t>Units</t>
  </si>
  <si>
    <t>SI Output</t>
  </si>
  <si>
    <t>lb.</t>
  </si>
  <si>
    <t>oz.</t>
  </si>
  <si>
    <t>g</t>
  </si>
  <si>
    <t>kg</t>
  </si>
  <si>
    <t>ft.</t>
  </si>
  <si>
    <t>in.</t>
  </si>
  <si>
    <t>mm</t>
  </si>
  <si>
    <t>m</t>
  </si>
  <si>
    <r>
      <t>in</t>
    </r>
    <r>
      <rPr>
        <vertAlign val="superscript"/>
        <sz val="12"/>
        <rFont val="Arial"/>
        <family val="2"/>
      </rPr>
      <t>2</t>
    </r>
  </si>
  <si>
    <r>
      <t>ft</t>
    </r>
    <r>
      <rPr>
        <vertAlign val="superscript"/>
        <sz val="12"/>
        <rFont val="Arial"/>
        <family val="2"/>
      </rPr>
      <t>2</t>
    </r>
  </si>
  <si>
    <r>
      <t>dm</t>
    </r>
    <r>
      <rPr>
        <vertAlign val="superscript"/>
        <sz val="12"/>
        <rFont val="Arial"/>
        <family val="2"/>
      </rPr>
      <t>2</t>
    </r>
  </si>
  <si>
    <r>
      <t>m</t>
    </r>
    <r>
      <rPr>
        <vertAlign val="superscript"/>
        <sz val="12"/>
        <rFont val="Arial"/>
        <family val="2"/>
      </rPr>
      <t>2</t>
    </r>
  </si>
  <si>
    <t>Use data from green box above if necessary</t>
  </si>
  <si>
    <t>Units to Input</t>
  </si>
  <si>
    <t>Weight in oz.</t>
  </si>
  <si>
    <t>Wingspan in inches</t>
  </si>
  <si>
    <r>
      <t>Wing Area in ft</t>
    </r>
    <r>
      <rPr>
        <vertAlign val="superscript"/>
        <sz val="12"/>
        <rFont val="Arial"/>
        <family val="2"/>
      </rPr>
      <t>2</t>
    </r>
  </si>
  <si>
    <r>
      <t>ft</t>
    </r>
    <r>
      <rPr>
        <vertAlign val="superscript"/>
        <sz val="12"/>
        <color indexed="8"/>
        <rFont val="Arial"/>
        <family val="2"/>
      </rPr>
      <t>2</t>
    </r>
  </si>
  <si>
    <t>Calculated Data for:</t>
  </si>
  <si>
    <t>Output Imperial</t>
  </si>
  <si>
    <t>2D Wing Loading</t>
  </si>
  <si>
    <r>
      <t>oz./ft</t>
    </r>
    <r>
      <rPr>
        <vertAlign val="superscript"/>
        <sz val="12"/>
        <rFont val="Arial"/>
        <family val="2"/>
      </rPr>
      <t>2</t>
    </r>
  </si>
  <si>
    <r>
      <t>g/dm</t>
    </r>
    <r>
      <rPr>
        <vertAlign val="superscript"/>
        <sz val="12"/>
        <rFont val="Arial"/>
        <family val="2"/>
      </rPr>
      <t>2</t>
    </r>
  </si>
  <si>
    <r>
      <t>kg/m</t>
    </r>
    <r>
      <rPr>
        <vertAlign val="superscript"/>
        <sz val="12"/>
        <rFont val="Arial"/>
        <family val="2"/>
      </rPr>
      <t>2</t>
    </r>
  </si>
  <si>
    <t>Wing cube loading (WCL)</t>
  </si>
  <si>
    <t>Stall speed</t>
  </si>
  <si>
    <t>mph</t>
  </si>
  <si>
    <t>km/h</t>
  </si>
  <si>
    <t>Aspect Ratio (AR)</t>
  </si>
  <si>
    <t>:1</t>
  </si>
  <si>
    <t>SI Conversions</t>
  </si>
  <si>
    <t>Imperial Equivalent Conversions</t>
  </si>
  <si>
    <t>Weight in g</t>
  </si>
  <si>
    <t>Wingspan in mm</t>
  </si>
  <si>
    <r>
      <t>Wing Area in dm</t>
    </r>
    <r>
      <rPr>
        <vertAlign val="superscript"/>
        <sz val="12"/>
        <rFont val="Arial"/>
        <family val="2"/>
      </rPr>
      <t>2</t>
    </r>
  </si>
  <si>
    <r>
      <t>lb.//ft</t>
    </r>
    <r>
      <rPr>
        <vertAlign val="superscript"/>
        <sz val="12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</si>
</sst>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0000"/>
    <numFmt numFmtId="167" formatCode="0.00"/>
  </numFmts>
  <fonts count="4">
    <font>
      <sz val="10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2" borderId="0" xfId="0" applyFont="1" applyFill="1" applyAlignment="1">
      <alignment/>
    </xf>
    <xf numFmtId="164" fontId="1" fillId="3" borderId="0" xfId="0" applyFont="1" applyFill="1" applyAlignment="1">
      <alignment/>
    </xf>
    <xf numFmtId="164" fontId="1" fillId="2" borderId="0" xfId="0" applyFont="1" applyFill="1" applyAlignment="1">
      <alignment horizontal="center"/>
    </xf>
    <xf numFmtId="164" fontId="1" fillId="3" borderId="0" xfId="0" applyFont="1" applyFill="1" applyAlignment="1">
      <alignment horizontal="center"/>
    </xf>
    <xf numFmtId="165" fontId="1" fillId="2" borderId="0" xfId="0" applyNumberFormat="1" applyFont="1" applyFill="1" applyAlignment="1">
      <alignment horizontal="right"/>
    </xf>
    <xf numFmtId="165" fontId="1" fillId="3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164" fontId="1" fillId="0" borderId="0" xfId="0" applyFont="1" applyAlignment="1">
      <alignment horizontal="center"/>
    </xf>
    <xf numFmtId="166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4" fontId="1" fillId="4" borderId="0" xfId="0" applyFont="1" applyFill="1" applyAlignment="1">
      <alignment horizontal="left"/>
    </xf>
    <xf numFmtId="164" fontId="1" fillId="4" borderId="0" xfId="0" applyFont="1" applyFill="1" applyAlignment="1">
      <alignment/>
    </xf>
    <xf numFmtId="164" fontId="1" fillId="4" borderId="0" xfId="0" applyFont="1" applyFill="1" applyAlignment="1">
      <alignment horizontal="center"/>
    </xf>
    <xf numFmtId="164" fontId="1" fillId="5" borderId="0" xfId="0" applyFont="1" applyFill="1" applyAlignment="1">
      <alignment horizontal="center"/>
    </xf>
    <xf numFmtId="164" fontId="1" fillId="5" borderId="0" xfId="0" applyFont="1" applyFill="1" applyAlignment="1">
      <alignment horizontal="left"/>
    </xf>
    <xf numFmtId="164" fontId="1" fillId="5" borderId="0" xfId="0" applyFont="1" applyFill="1" applyAlignment="1">
      <alignment/>
    </xf>
    <xf numFmtId="167" fontId="1" fillId="5" borderId="0" xfId="0" applyNumberFormat="1" applyFont="1" applyFill="1" applyAlignment="1">
      <alignment/>
    </xf>
    <xf numFmtId="167" fontId="1" fillId="3" borderId="0" xfId="0" applyNumberFormat="1" applyFont="1" applyFill="1" applyAlignment="1">
      <alignment/>
    </xf>
    <xf numFmtId="164" fontId="0" fillId="6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CC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B1" sqref="B1"/>
    </sheetView>
  </sheetViews>
  <sheetFormatPr defaultColWidth="12.57421875" defaultRowHeight="12.75"/>
  <cols>
    <col min="1" max="1" width="26.140625" style="1" customWidth="1"/>
    <col min="2" max="2" width="16.140625" style="1" customWidth="1"/>
    <col min="3" max="3" width="16.8515625" style="1" customWidth="1"/>
    <col min="4" max="4" width="11.57421875" style="1" customWidth="1"/>
    <col min="5" max="5" width="14.140625" style="1" customWidth="1"/>
    <col min="6" max="6" width="11.57421875" style="1" customWidth="1"/>
    <col min="7" max="7" width="13.28125" style="1" customWidth="1"/>
    <col min="8" max="16384" width="11.57421875" style="1" customWidth="1"/>
  </cols>
  <sheetData>
    <row r="1" spans="1:5" ht="12.75">
      <c r="A1" s="1" t="s">
        <v>0</v>
      </c>
      <c r="E1" s="1" t="s">
        <v>1</v>
      </c>
    </row>
    <row r="2" spans="1:8" ht="12.75">
      <c r="A2" s="2" t="s">
        <v>2</v>
      </c>
      <c r="B2" s="2"/>
      <c r="C2" s="2"/>
      <c r="D2" s="2"/>
      <c r="E2" s="3"/>
      <c r="F2" s="3"/>
      <c r="G2" s="3"/>
      <c r="H2" s="3"/>
    </row>
    <row r="3" spans="1:8" ht="12.75">
      <c r="A3" s="2" t="s">
        <v>3</v>
      </c>
      <c r="B3" s="2"/>
      <c r="C3" s="2"/>
      <c r="D3" s="2"/>
      <c r="E3" s="3" t="s">
        <v>4</v>
      </c>
      <c r="F3" s="3"/>
      <c r="G3" s="3"/>
      <c r="H3" s="3"/>
    </row>
    <row r="4" spans="1:8" ht="12.75">
      <c r="A4" s="4" t="s">
        <v>5</v>
      </c>
      <c r="B4" s="4" t="s">
        <v>6</v>
      </c>
      <c r="C4" s="4" t="s">
        <v>7</v>
      </c>
      <c r="D4" s="4" t="s">
        <v>8</v>
      </c>
      <c r="E4" s="5" t="s">
        <v>9</v>
      </c>
      <c r="F4" s="5" t="s">
        <v>8</v>
      </c>
      <c r="G4" s="5" t="s">
        <v>9</v>
      </c>
      <c r="H4" s="5" t="s">
        <v>8</v>
      </c>
    </row>
    <row r="5" spans="1:8" ht="12.75">
      <c r="A5" s="4" t="s">
        <v>10</v>
      </c>
      <c r="B5" s="4">
        <v>9200</v>
      </c>
      <c r="C5" s="6">
        <f>B5*16</f>
        <v>147200</v>
      </c>
      <c r="D5" s="2" t="s">
        <v>11</v>
      </c>
      <c r="E5" s="7">
        <f>B11*28.3495</f>
        <v>4173046.4</v>
      </c>
      <c r="F5" s="3" t="s">
        <v>12</v>
      </c>
      <c r="G5" s="7">
        <f>(B11*28.3495)/1000</f>
        <v>4173.0464</v>
      </c>
      <c r="H5" s="3" t="s">
        <v>13</v>
      </c>
    </row>
    <row r="6" spans="1:8" ht="12.75">
      <c r="A6" s="4" t="s">
        <v>14</v>
      </c>
      <c r="B6" s="4">
        <v>37</v>
      </c>
      <c r="C6" s="8">
        <f>B6*12</f>
        <v>444</v>
      </c>
      <c r="D6" s="2" t="s">
        <v>15</v>
      </c>
      <c r="E6" s="7">
        <f>B12*25.4</f>
        <v>11277.599999999999</v>
      </c>
      <c r="F6" s="3" t="s">
        <v>16</v>
      </c>
      <c r="G6" s="7">
        <f>E6/1000</f>
        <v>11.277599999999998</v>
      </c>
      <c r="H6" s="3" t="s">
        <v>17</v>
      </c>
    </row>
    <row r="7" spans="1:8" ht="12.75">
      <c r="A7" s="4" t="s">
        <v>18</v>
      </c>
      <c r="B7" s="4">
        <v>0</v>
      </c>
      <c r="C7" s="8">
        <f>B7/144</f>
        <v>0</v>
      </c>
      <c r="D7" s="2" t="s">
        <v>19</v>
      </c>
      <c r="E7" s="7">
        <f>(B13*144)/15.5</f>
        <v>2183.2258064516127</v>
      </c>
      <c r="F7" s="3" t="s">
        <v>20</v>
      </c>
      <c r="G7" s="7">
        <f>B13*144/1550</f>
        <v>21.83225806451613</v>
      </c>
      <c r="H7" s="3" t="s">
        <v>21</v>
      </c>
    </row>
    <row r="8" spans="1:5" ht="12.75">
      <c r="A8" s="9"/>
      <c r="B8" s="9"/>
      <c r="C8" s="10"/>
      <c r="E8" s="11"/>
    </row>
    <row r="9" spans="1:3" ht="12.75">
      <c r="A9" s="12" t="s">
        <v>22</v>
      </c>
      <c r="B9" s="13"/>
      <c r="C9" s="13"/>
    </row>
    <row r="10" spans="1:3" ht="12.75">
      <c r="A10" s="14" t="s">
        <v>23</v>
      </c>
      <c r="B10" s="14" t="s">
        <v>6</v>
      </c>
      <c r="C10" s="14" t="s">
        <v>8</v>
      </c>
    </row>
    <row r="11" spans="1:3" ht="12.75">
      <c r="A11" s="13" t="s">
        <v>24</v>
      </c>
      <c r="B11" s="13">
        <v>147200</v>
      </c>
      <c r="C11" s="13" t="s">
        <v>11</v>
      </c>
    </row>
    <row r="12" spans="1:3" ht="12.75">
      <c r="A12" s="13" t="s">
        <v>25</v>
      </c>
      <c r="B12" s="13">
        <v>444</v>
      </c>
      <c r="C12" s="13" t="s">
        <v>15</v>
      </c>
    </row>
    <row r="13" spans="1:3" ht="12.75">
      <c r="A13" s="13" t="s">
        <v>26</v>
      </c>
      <c r="B13" s="13">
        <v>235</v>
      </c>
      <c r="C13" s="13" t="s">
        <v>27</v>
      </c>
    </row>
    <row r="14" spans="5:8" ht="12.75">
      <c r="E14" s="3" t="s">
        <v>4</v>
      </c>
      <c r="F14" s="3"/>
      <c r="G14" s="3"/>
      <c r="H14" s="3"/>
    </row>
    <row r="15" spans="1:8" ht="12.75">
      <c r="A15" s="15" t="s">
        <v>28</v>
      </c>
      <c r="B15" s="16" t="s">
        <v>29</v>
      </c>
      <c r="C15" s="15" t="s">
        <v>8</v>
      </c>
      <c r="D15" s="9"/>
      <c r="E15" s="5" t="s">
        <v>9</v>
      </c>
      <c r="F15" s="5" t="s">
        <v>8</v>
      </c>
      <c r="G15" s="5" t="s">
        <v>9</v>
      </c>
      <c r="H15" s="5" t="s">
        <v>8</v>
      </c>
    </row>
    <row r="16" spans="1:8" ht="12.75">
      <c r="A16" s="17" t="s">
        <v>30</v>
      </c>
      <c r="B16" s="18">
        <f>B11/B13</f>
        <v>626.3829787234042</v>
      </c>
      <c r="C16" s="17" t="s">
        <v>31</v>
      </c>
      <c r="D16" s="11"/>
      <c r="E16" s="7">
        <f>B16*3.052</f>
        <v>1911.7208510638297</v>
      </c>
      <c r="F16" s="3" t="s">
        <v>32</v>
      </c>
      <c r="G16" s="7">
        <f>B16/3.277</f>
        <v>191.14524831351974</v>
      </c>
      <c r="H16" s="3" t="s">
        <v>33</v>
      </c>
    </row>
    <row r="17" spans="1:8" ht="12.75">
      <c r="A17" s="17" t="s">
        <v>34</v>
      </c>
      <c r="B17" s="18">
        <f>B11/B13^1.5</f>
        <v>40.86072015041136</v>
      </c>
      <c r="C17" s="17"/>
      <c r="E17" s="19">
        <f>E5/E7^1.5</f>
        <v>40.907715730258204</v>
      </c>
      <c r="F17" s="3"/>
      <c r="G17" s="19">
        <f>G5/G7^1.5</f>
        <v>40.907715730258204</v>
      </c>
      <c r="H17" s="3"/>
    </row>
    <row r="18" spans="1:8" ht="12.75">
      <c r="A18" s="17" t="s">
        <v>35</v>
      </c>
      <c r="B18" s="18">
        <f>SQRT(B16)*3.7</f>
        <v>92.60228387422961</v>
      </c>
      <c r="C18" s="17" t="s">
        <v>36</v>
      </c>
      <c r="E18" s="19">
        <f>SQRT((E16/10)*3.277)*3.7*1.60934</f>
        <v>149.0390209678481</v>
      </c>
      <c r="F18" s="3" t="s">
        <v>37</v>
      </c>
      <c r="G18" s="19">
        <f>SQRT(G16*3.277)*3.7*1.60934</f>
        <v>149.02855953015268</v>
      </c>
      <c r="H18" s="3" t="s">
        <v>37</v>
      </c>
    </row>
    <row r="19" spans="1:8" ht="12.75">
      <c r="A19" s="17" t="s">
        <v>38</v>
      </c>
      <c r="B19" s="18">
        <f>(B12/12)/((B13)/(B12/12))</f>
        <v>5.825531914893617</v>
      </c>
      <c r="C19" s="17" t="s">
        <v>39</v>
      </c>
      <c r="E19" s="19">
        <f>B19</f>
        <v>5.825531914893617</v>
      </c>
      <c r="F19" s="3" t="s">
        <v>39</v>
      </c>
      <c r="G19" s="19">
        <f>B19</f>
        <v>5.825531914893617</v>
      </c>
      <c r="H19" s="3" t="s">
        <v>39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A1" sqref="A1"/>
    </sheetView>
  </sheetViews>
  <sheetFormatPr defaultColWidth="12.57421875" defaultRowHeight="12.75"/>
  <cols>
    <col min="1" max="1" width="26.57421875" style="1" customWidth="1"/>
    <col min="2" max="2" width="16.140625" style="1" customWidth="1"/>
    <col min="3" max="3" width="16.8515625" style="1" customWidth="1"/>
    <col min="4" max="4" width="11.57421875" style="1" customWidth="1"/>
    <col min="5" max="5" width="17.8515625" style="1" customWidth="1"/>
    <col min="6" max="6" width="10.00390625" style="1" customWidth="1"/>
    <col min="7" max="7" width="17.421875" style="1" customWidth="1"/>
    <col min="8" max="16384" width="11.57421875" style="1" customWidth="1"/>
  </cols>
  <sheetData>
    <row r="1" spans="1:5" ht="12.75">
      <c r="A1" s="1" t="s">
        <v>40</v>
      </c>
      <c r="E1" s="1" t="s">
        <v>41</v>
      </c>
    </row>
    <row r="2" spans="1:8" ht="12.75">
      <c r="A2" s="2" t="s">
        <v>2</v>
      </c>
      <c r="B2" s="2"/>
      <c r="C2" s="2"/>
      <c r="D2" s="2"/>
      <c r="E2" s="3"/>
      <c r="F2" s="3"/>
      <c r="G2" s="3"/>
      <c r="H2" s="3"/>
    </row>
    <row r="3" spans="1:8" ht="12.75">
      <c r="A3" s="2" t="s">
        <v>3</v>
      </c>
      <c r="B3" s="2"/>
      <c r="C3" s="2"/>
      <c r="D3" s="2"/>
      <c r="E3" s="3" t="s">
        <v>4</v>
      </c>
      <c r="F3" s="3"/>
      <c r="G3" s="3"/>
      <c r="H3" s="3"/>
    </row>
    <row r="4" spans="1:8" ht="12.75">
      <c r="A4" s="4" t="s">
        <v>5</v>
      </c>
      <c r="B4" s="4" t="s">
        <v>6</v>
      </c>
      <c r="C4" s="4" t="s">
        <v>9</v>
      </c>
      <c r="D4" s="4" t="s">
        <v>8</v>
      </c>
      <c r="E4" s="5" t="s">
        <v>7</v>
      </c>
      <c r="F4" s="5" t="s">
        <v>8</v>
      </c>
      <c r="G4" s="5" t="s">
        <v>7</v>
      </c>
      <c r="H4" s="5" t="s">
        <v>8</v>
      </c>
    </row>
    <row r="5" spans="1:8" ht="12.75">
      <c r="A5" s="4" t="s">
        <v>13</v>
      </c>
      <c r="B5" s="4">
        <v>4173</v>
      </c>
      <c r="C5" s="6">
        <f>B5*1000</f>
        <v>4173000</v>
      </c>
      <c r="D5" s="2" t="s">
        <v>12</v>
      </c>
      <c r="E5" s="7">
        <f>B11/28.3495</f>
        <v>147198.36328683046</v>
      </c>
      <c r="F5" s="3" t="s">
        <v>11</v>
      </c>
      <c r="G5" s="7">
        <f>(B11/28.3495)/16</f>
        <v>9199.897705426903</v>
      </c>
      <c r="H5" s="3" t="s">
        <v>10</v>
      </c>
    </row>
    <row r="6" spans="1:8" ht="12.75">
      <c r="A6" s="4" t="s">
        <v>17</v>
      </c>
      <c r="B6" s="4">
        <v>11</v>
      </c>
      <c r="C6" s="8">
        <f>B6*1000</f>
        <v>11000</v>
      </c>
      <c r="D6" s="2" t="s">
        <v>16</v>
      </c>
      <c r="E6" s="7">
        <f>B12/25.4</f>
        <v>433.0708661417323</v>
      </c>
      <c r="F6" s="3" t="s">
        <v>15</v>
      </c>
      <c r="G6" s="7">
        <f>E6/12</f>
        <v>36.08923884514436</v>
      </c>
      <c r="H6" s="3" t="s">
        <v>14</v>
      </c>
    </row>
    <row r="7" spans="1:8" ht="12.75">
      <c r="A7" s="4" t="s">
        <v>21</v>
      </c>
      <c r="B7" s="4">
        <v>21.8</v>
      </c>
      <c r="C7" s="8">
        <f>B7*100</f>
        <v>2180</v>
      </c>
      <c r="D7" s="2" t="s">
        <v>20</v>
      </c>
      <c r="E7" s="7">
        <f>B13*15.5</f>
        <v>33790</v>
      </c>
      <c r="F7" s="3" t="s">
        <v>18</v>
      </c>
      <c r="G7" s="7">
        <f>B13*0.107639</f>
        <v>234.65302</v>
      </c>
      <c r="H7" s="3" t="s">
        <v>19</v>
      </c>
    </row>
    <row r="8" spans="1:5" ht="12.75">
      <c r="A8" s="9"/>
      <c r="B8" s="9"/>
      <c r="C8" s="10"/>
      <c r="E8" s="11"/>
    </row>
    <row r="9" spans="1:3" ht="12.75">
      <c r="A9" s="12" t="s">
        <v>22</v>
      </c>
      <c r="B9" s="13"/>
      <c r="C9" s="13"/>
    </row>
    <row r="10" spans="1:3" ht="12.75">
      <c r="A10" s="14" t="s">
        <v>23</v>
      </c>
      <c r="B10" s="14" t="s">
        <v>6</v>
      </c>
      <c r="C10" s="14" t="s">
        <v>8</v>
      </c>
    </row>
    <row r="11" spans="1:3" ht="12.75">
      <c r="A11" s="13" t="s">
        <v>42</v>
      </c>
      <c r="B11" s="13">
        <v>4173000</v>
      </c>
      <c r="C11" s="13" t="s">
        <v>12</v>
      </c>
    </row>
    <row r="12" spans="1:3" ht="12.75">
      <c r="A12" s="13" t="s">
        <v>43</v>
      </c>
      <c r="B12" s="13">
        <v>11000</v>
      </c>
      <c r="C12" s="13" t="s">
        <v>16</v>
      </c>
    </row>
    <row r="13" spans="1:3" ht="12.75">
      <c r="A13" s="13" t="s">
        <v>44</v>
      </c>
      <c r="B13" s="13">
        <v>2180</v>
      </c>
      <c r="C13" s="13" t="s">
        <v>20</v>
      </c>
    </row>
    <row r="14" spans="5:8" ht="12.75">
      <c r="E14" s="3" t="s">
        <v>4</v>
      </c>
      <c r="F14" s="3"/>
      <c r="G14" s="3"/>
      <c r="H14" s="3"/>
    </row>
    <row r="15" spans="1:8" ht="12.75">
      <c r="A15" s="15" t="s">
        <v>28</v>
      </c>
      <c r="B15" s="16" t="s">
        <v>29</v>
      </c>
      <c r="C15" s="15" t="s">
        <v>8</v>
      </c>
      <c r="D15" s="9"/>
      <c r="E15" s="5" t="s">
        <v>7</v>
      </c>
      <c r="F15" s="5" t="s">
        <v>8</v>
      </c>
      <c r="G15" s="5" t="s">
        <v>7</v>
      </c>
      <c r="H15" s="5" t="s">
        <v>8</v>
      </c>
    </row>
    <row r="16" spans="1:8" ht="12.75">
      <c r="A16" s="17" t="s">
        <v>30</v>
      </c>
      <c r="B16" s="18">
        <f>B11/B13</f>
        <v>1914.2201834862385</v>
      </c>
      <c r="C16" s="17" t="s">
        <v>32</v>
      </c>
      <c r="D16" s="11"/>
      <c r="E16" s="7">
        <f>B16*0.327706</f>
        <v>627.3014394495412</v>
      </c>
      <c r="F16" s="3" t="s">
        <v>31</v>
      </c>
      <c r="G16" s="7">
        <f>E16/16</f>
        <v>39.20633996559633</v>
      </c>
      <c r="H16" s="3" t="s">
        <v>45</v>
      </c>
    </row>
    <row r="17" spans="1:8" ht="12.75">
      <c r="A17" s="17" t="s">
        <v>34</v>
      </c>
      <c r="B17" s="18">
        <f>B11/B13^1.5</f>
        <v>40.998091871385135</v>
      </c>
      <c r="C17" s="17"/>
      <c r="E17" s="19">
        <f>E5/G7^1.5</f>
        <v>40.950929057762245</v>
      </c>
      <c r="F17" s="3"/>
      <c r="G17" s="19">
        <f>E5/G7^1.5</f>
        <v>40.950929057762245</v>
      </c>
      <c r="H17" s="3"/>
    </row>
    <row r="18" spans="1:8" ht="12.75">
      <c r="A18" s="17" t="s">
        <v>35</v>
      </c>
      <c r="B18" s="18">
        <f>SQRT((B16/10)*3.277)*3.7*1.60934</f>
        <v>149.1364139497097</v>
      </c>
      <c r="C18" s="17" t="s">
        <v>37</v>
      </c>
      <c r="E18" s="19">
        <f>SQRT(E16)*3.7</f>
        <v>92.6701500272025</v>
      </c>
      <c r="F18" s="3" t="s">
        <v>36</v>
      </c>
      <c r="G18" s="19">
        <f>SQRT(E16)*3.7</f>
        <v>92.6701500272025</v>
      </c>
      <c r="H18" s="3" t="s">
        <v>36</v>
      </c>
    </row>
    <row r="19" spans="1:8" ht="12.75">
      <c r="A19" s="17" t="s">
        <v>38</v>
      </c>
      <c r="B19" s="18">
        <f>(B12/100)/((B13)/(B12/100))</f>
        <v>5.5504587155963305</v>
      </c>
      <c r="C19" s="17" t="s">
        <v>39</v>
      </c>
      <c r="E19" s="19">
        <f>B19</f>
        <v>5.5504587155963305</v>
      </c>
      <c r="F19" s="3" t="s">
        <v>39</v>
      </c>
      <c r="G19" s="19">
        <f>B19</f>
        <v>5.5504587155963305</v>
      </c>
      <c r="H19" s="3" t="s">
        <v>39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>
      <selection activeCell="B35" sqref="B35"/>
    </sheetView>
  </sheetViews>
  <sheetFormatPr defaultColWidth="12.57421875" defaultRowHeight="12.75"/>
  <cols>
    <col min="1" max="1" width="11.57421875" style="0" customWidth="1"/>
    <col min="2" max="2" width="16.421875" style="0" customWidth="1"/>
    <col min="3" max="3" width="21.00390625" style="0" customWidth="1"/>
    <col min="4" max="4" width="6.7109375" style="0" customWidth="1"/>
    <col min="5" max="5" width="33.140625" style="0" customWidth="1"/>
    <col min="6" max="6" width="8.00390625" style="0" customWidth="1"/>
    <col min="7" max="7" width="16.421875" style="0" customWidth="1"/>
    <col min="8" max="8" width="7.140625" style="0" customWidth="1"/>
    <col min="9" max="16384" width="11.57421875" style="0" customWidth="1"/>
  </cols>
  <sheetData>
    <row r="1" spans="1:8" ht="12.75">
      <c r="A1" s="1" t="s">
        <v>40</v>
      </c>
      <c r="B1" s="1"/>
      <c r="C1" s="1"/>
      <c r="D1" s="1"/>
      <c r="E1" s="1" t="s">
        <v>41</v>
      </c>
      <c r="F1" s="1"/>
      <c r="G1" s="1"/>
      <c r="H1" s="1"/>
    </row>
    <row r="2" spans="1:8" ht="12.75">
      <c r="A2" s="2" t="s">
        <v>2</v>
      </c>
      <c r="B2" s="2"/>
      <c r="C2" s="2"/>
      <c r="D2" s="2"/>
      <c r="E2" s="3"/>
      <c r="F2" s="3"/>
      <c r="G2" s="3"/>
      <c r="H2" s="3"/>
    </row>
    <row r="3" spans="1:8" ht="12.75">
      <c r="A3" s="2" t="s">
        <v>3</v>
      </c>
      <c r="B3" s="2"/>
      <c r="C3" s="2"/>
      <c r="D3" s="2"/>
      <c r="E3" s="3" t="s">
        <v>4</v>
      </c>
      <c r="F3" s="3"/>
      <c r="G3" s="3"/>
      <c r="H3" s="3"/>
    </row>
    <row r="4" spans="1:8" ht="12.75">
      <c r="A4" s="4" t="s">
        <v>5</v>
      </c>
      <c r="B4" s="4" t="s">
        <v>6</v>
      </c>
      <c r="C4" s="4" t="s">
        <v>9</v>
      </c>
      <c r="D4" s="4" t="s">
        <v>8</v>
      </c>
      <c r="E4" s="5" t="s">
        <v>7</v>
      </c>
      <c r="F4" s="5" t="s">
        <v>8</v>
      </c>
      <c r="G4" s="5" t="s">
        <v>7</v>
      </c>
      <c r="H4" s="5" t="s">
        <v>8</v>
      </c>
    </row>
    <row r="5" spans="1:8" ht="12.75">
      <c r="A5" s="4" t="s">
        <v>13</v>
      </c>
      <c r="B5" s="4">
        <v>10.88</v>
      </c>
      <c r="C5" s="6">
        <f>B5*1000</f>
        <v>10880</v>
      </c>
      <c r="D5" s="2" t="s">
        <v>12</v>
      </c>
      <c r="E5" s="7">
        <f>B11/28.3495</f>
        <v>383.781019065592</v>
      </c>
      <c r="F5" s="3" t="s">
        <v>11</v>
      </c>
      <c r="G5" s="7">
        <f>(B11/28.3495)/16</f>
        <v>23.9863136915995</v>
      </c>
      <c r="H5" s="3" t="s">
        <v>10</v>
      </c>
    </row>
    <row r="6" spans="1:8" ht="12.75">
      <c r="A6" s="4" t="s">
        <v>17</v>
      </c>
      <c r="B6" s="4">
        <v>0</v>
      </c>
      <c r="C6" s="8">
        <f>B6*1000</f>
        <v>0</v>
      </c>
      <c r="D6" s="2" t="s">
        <v>16</v>
      </c>
      <c r="E6" s="7">
        <f>B12/25.4</f>
        <v>84.48818897637796</v>
      </c>
      <c r="F6" s="3" t="s">
        <v>15</v>
      </c>
      <c r="G6" s="7">
        <f>E6/12</f>
        <v>7.040682414698163</v>
      </c>
      <c r="H6" s="3" t="s">
        <v>14</v>
      </c>
    </row>
    <row r="7" spans="1:8" ht="12.75">
      <c r="A7" s="4" t="s">
        <v>21</v>
      </c>
      <c r="B7" s="4">
        <v>0</v>
      </c>
      <c r="C7" s="8">
        <f>B7*100</f>
        <v>0</v>
      </c>
      <c r="D7" s="2" t="s">
        <v>20</v>
      </c>
      <c r="E7" s="7">
        <f>B13*15.5</f>
        <v>1244.6499999999999</v>
      </c>
      <c r="F7" s="3" t="s">
        <v>18</v>
      </c>
      <c r="G7" s="7">
        <f>B13*0.107639</f>
        <v>8.6434117</v>
      </c>
      <c r="H7" s="3" t="s">
        <v>19</v>
      </c>
    </row>
    <row r="8" spans="1:8" ht="12.75">
      <c r="A8" s="9"/>
      <c r="B8" s="9"/>
      <c r="C8" s="10"/>
      <c r="D8" s="1"/>
      <c r="E8" s="11"/>
      <c r="F8" s="1"/>
      <c r="G8" s="1"/>
      <c r="H8" s="1"/>
    </row>
    <row r="9" spans="1:8" ht="12.75">
      <c r="A9" s="12" t="s">
        <v>22</v>
      </c>
      <c r="B9" s="13"/>
      <c r="C9" s="13"/>
      <c r="D9" s="1"/>
      <c r="E9" s="1"/>
      <c r="F9" s="1"/>
      <c r="G9" s="1"/>
      <c r="H9" s="1"/>
    </row>
    <row r="10" spans="1:8" ht="12.75">
      <c r="A10" s="14" t="s">
        <v>23</v>
      </c>
      <c r="B10" s="14" t="s">
        <v>6</v>
      </c>
      <c r="C10" s="14" t="s">
        <v>8</v>
      </c>
      <c r="D10" s="1"/>
      <c r="E10" s="1"/>
      <c r="F10" s="1"/>
      <c r="G10" s="1"/>
      <c r="H10" s="1"/>
    </row>
    <row r="11" spans="1:8" ht="12.75">
      <c r="A11" s="13" t="s">
        <v>42</v>
      </c>
      <c r="B11" s="13">
        <v>10880</v>
      </c>
      <c r="C11" s="13" t="s">
        <v>12</v>
      </c>
      <c r="D11" s="1"/>
      <c r="E11" s="1"/>
      <c r="F11" s="1"/>
      <c r="G11" s="1"/>
      <c r="H11" s="1"/>
    </row>
    <row r="12" spans="1:8" ht="12.75">
      <c r="A12" s="13" t="s">
        <v>43</v>
      </c>
      <c r="B12" s="13">
        <v>2146</v>
      </c>
      <c r="C12" s="13" t="s">
        <v>16</v>
      </c>
      <c r="D12" s="1"/>
      <c r="E12" s="1"/>
      <c r="F12" s="1"/>
      <c r="G12" s="1"/>
      <c r="H12" s="1"/>
    </row>
    <row r="13" spans="1:8" ht="12.75">
      <c r="A13" s="13" t="s">
        <v>44</v>
      </c>
      <c r="B13" s="13">
        <v>80.3</v>
      </c>
      <c r="C13" s="13" t="s">
        <v>20</v>
      </c>
      <c r="D13" s="1"/>
      <c r="E13" s="1"/>
      <c r="F13" s="1"/>
      <c r="G13" s="1"/>
      <c r="H13" s="1"/>
    </row>
    <row r="14" spans="1:8" ht="12.75">
      <c r="A14" s="1"/>
      <c r="B14" s="1"/>
      <c r="C14" s="1"/>
      <c r="D14" s="1"/>
      <c r="E14" s="3" t="s">
        <v>4</v>
      </c>
      <c r="F14" s="3"/>
      <c r="G14" s="3"/>
      <c r="H14" s="3"/>
    </row>
    <row r="15" spans="1:8" ht="12.75">
      <c r="A15" s="15" t="s">
        <v>28</v>
      </c>
      <c r="B15" s="16" t="s">
        <v>29</v>
      </c>
      <c r="C15" s="15" t="s">
        <v>8</v>
      </c>
      <c r="D15" s="9"/>
      <c r="E15" s="5" t="s">
        <v>7</v>
      </c>
      <c r="F15" s="5" t="s">
        <v>8</v>
      </c>
      <c r="G15" s="5" t="s">
        <v>7</v>
      </c>
      <c r="H15" s="5" t="s">
        <v>8</v>
      </c>
    </row>
    <row r="16" spans="1:8" ht="12.75">
      <c r="A16" s="17" t="s">
        <v>30</v>
      </c>
      <c r="B16" s="18">
        <f>B11/B13</f>
        <v>135.49190535491906</v>
      </c>
      <c r="C16" s="17" t="s">
        <v>32</v>
      </c>
      <c r="D16" s="11"/>
      <c r="E16" s="7">
        <f>B16*0.327706</f>
        <v>44.401510336239106</v>
      </c>
      <c r="F16" s="3" t="s">
        <v>31</v>
      </c>
      <c r="G16" s="7">
        <f>E16/16</f>
        <v>2.775094396014944</v>
      </c>
      <c r="H16" s="3" t="s">
        <v>45</v>
      </c>
    </row>
    <row r="17" spans="1:8" ht="12.75">
      <c r="A17" s="17" t="s">
        <v>34</v>
      </c>
      <c r="B17" s="18">
        <f>B11/B13^1.5</f>
        <v>15.120131820204247</v>
      </c>
      <c r="C17" s="17"/>
      <c r="D17" s="1"/>
      <c r="E17" s="19">
        <f>E5/G7^1.5</f>
        <v>15.10273813365837</v>
      </c>
      <c r="F17" s="3"/>
      <c r="G17" s="19">
        <f>E5/G7^1.5</f>
        <v>15.10273813365837</v>
      </c>
      <c r="H17" s="3"/>
    </row>
    <row r="18" spans="1:8" ht="12.75">
      <c r="A18" s="17" t="s">
        <v>35</v>
      </c>
      <c r="B18" s="18">
        <f>SQRT((B16/10)*3.277)*3.7*1.60934</f>
        <v>39.677511443040004</v>
      </c>
      <c r="C18" s="17" t="s">
        <v>37</v>
      </c>
      <c r="D18" s="1"/>
      <c r="E18" s="19">
        <f>SQRT(E16)*3.7</f>
        <v>24.65474957291421</v>
      </c>
      <c r="F18" s="3" t="s">
        <v>36</v>
      </c>
      <c r="G18" s="19">
        <f>SQRT(E16)*3.7</f>
        <v>24.65474957291421</v>
      </c>
      <c r="H18" s="3" t="s">
        <v>36</v>
      </c>
    </row>
    <row r="19" spans="1:8" ht="12.75">
      <c r="A19" s="17" t="s">
        <v>38</v>
      </c>
      <c r="B19" s="18">
        <f>(B12/100)/((B13)/(B12/100))</f>
        <v>5.7351382316313835</v>
      </c>
      <c r="C19" s="17" t="s">
        <v>39</v>
      </c>
      <c r="D19" s="1"/>
      <c r="E19" s="19">
        <f>B19</f>
        <v>5.7351382316313835</v>
      </c>
      <c r="F19" s="3" t="s">
        <v>39</v>
      </c>
      <c r="G19" s="19">
        <f>B19</f>
        <v>5.7351382316313835</v>
      </c>
      <c r="H19" s="3" t="s">
        <v>39</v>
      </c>
    </row>
    <row r="21" s="20" customFormat="1" ht="12.75"/>
    <row r="23" spans="1:8" ht="12.75">
      <c r="A23" s="1" t="s">
        <v>0</v>
      </c>
      <c r="B23" s="1"/>
      <c r="C23" s="1"/>
      <c r="D23" s="1"/>
      <c r="E23" s="1" t="s">
        <v>1</v>
      </c>
      <c r="F23" s="1"/>
      <c r="G23" s="1"/>
      <c r="H23" s="1"/>
    </row>
    <row r="24" spans="1:8" ht="12.75">
      <c r="A24" s="2" t="s">
        <v>2</v>
      </c>
      <c r="B24" s="2"/>
      <c r="C24" s="2"/>
      <c r="D24" s="2"/>
      <c r="E24" s="3"/>
      <c r="F24" s="3"/>
      <c r="G24" s="3"/>
      <c r="H24" s="3"/>
    </row>
    <row r="25" spans="1:8" ht="12.75">
      <c r="A25" s="2" t="s">
        <v>3</v>
      </c>
      <c r="B25" s="2"/>
      <c r="C25" s="2"/>
      <c r="D25" s="2"/>
      <c r="E25" s="3" t="s">
        <v>4</v>
      </c>
      <c r="F25" s="3"/>
      <c r="G25" s="3"/>
      <c r="H25" s="3"/>
    </row>
    <row r="26" spans="1:8" ht="12.75">
      <c r="A26" s="4" t="s">
        <v>5</v>
      </c>
      <c r="B26" s="4" t="s">
        <v>6</v>
      </c>
      <c r="C26" s="4" t="s">
        <v>7</v>
      </c>
      <c r="D26" s="4" t="s">
        <v>8</v>
      </c>
      <c r="E26" s="5" t="s">
        <v>9</v>
      </c>
      <c r="F26" s="5" t="s">
        <v>8</v>
      </c>
      <c r="G26" s="5" t="s">
        <v>9</v>
      </c>
      <c r="H26" s="5" t="s">
        <v>8</v>
      </c>
    </row>
    <row r="27" spans="1:8" ht="12.75">
      <c r="A27" s="4" t="s">
        <v>10</v>
      </c>
      <c r="B27" s="4">
        <v>24</v>
      </c>
      <c r="C27" s="6">
        <f>B27*16</f>
        <v>384</v>
      </c>
      <c r="D27" s="2" t="s">
        <v>11</v>
      </c>
      <c r="E27" s="7">
        <f>B33*28.3495</f>
        <v>10886.207999999999</v>
      </c>
      <c r="F27" s="3" t="s">
        <v>12</v>
      </c>
      <c r="G27" s="7">
        <f>(B33*28.3495)/1000</f>
        <v>10.886207999999998</v>
      </c>
      <c r="H27" s="3" t="s">
        <v>13</v>
      </c>
    </row>
    <row r="28" spans="1:8" ht="12.75">
      <c r="A28" s="4" t="s">
        <v>14</v>
      </c>
      <c r="B28" s="4">
        <v>0</v>
      </c>
      <c r="C28" s="8">
        <f>B28*12</f>
        <v>0</v>
      </c>
      <c r="D28" s="2" t="s">
        <v>15</v>
      </c>
      <c r="E28" s="7">
        <f>B34*25.4</f>
        <v>2146.2999999999997</v>
      </c>
      <c r="F28" s="3" t="s">
        <v>16</v>
      </c>
      <c r="G28" s="7">
        <f>E28/1000</f>
        <v>2.1462999999999997</v>
      </c>
      <c r="H28" s="3" t="s">
        <v>17</v>
      </c>
    </row>
    <row r="29" spans="1:8" ht="12.75">
      <c r="A29" s="4" t="s">
        <v>18</v>
      </c>
      <c r="B29" s="4">
        <v>1245</v>
      </c>
      <c r="C29" s="8">
        <f>B29/144</f>
        <v>8.645833333333334</v>
      </c>
      <c r="D29" s="2" t="s">
        <v>19</v>
      </c>
      <c r="E29" s="7">
        <f>(B35*144)/15.5</f>
        <v>80.32254967741936</v>
      </c>
      <c r="F29" s="3" t="s">
        <v>20</v>
      </c>
      <c r="G29" s="7">
        <f>B35*144/1550</f>
        <v>0.8032254967741936</v>
      </c>
      <c r="H29" s="3" t="s">
        <v>21</v>
      </c>
    </row>
    <row r="30" spans="1:8" ht="12.75">
      <c r="A30" s="9"/>
      <c r="B30" s="9"/>
      <c r="C30" s="10"/>
      <c r="D30" s="1"/>
      <c r="E30" s="11"/>
      <c r="F30" s="1"/>
      <c r="G30" s="1"/>
      <c r="H30" s="1"/>
    </row>
    <row r="31" spans="1:8" ht="12.75">
      <c r="A31" s="12" t="s">
        <v>22</v>
      </c>
      <c r="B31" s="13"/>
      <c r="C31" s="13"/>
      <c r="D31" s="1"/>
      <c r="E31" s="1"/>
      <c r="F31" s="1"/>
      <c r="G31" s="1"/>
      <c r="H31" s="1"/>
    </row>
    <row r="32" spans="1:8" ht="12.75">
      <c r="A32" s="14" t="s">
        <v>23</v>
      </c>
      <c r="B32" s="14" t="s">
        <v>6</v>
      </c>
      <c r="C32" s="14" t="s">
        <v>8</v>
      </c>
      <c r="D32" s="1"/>
      <c r="E32" s="1"/>
      <c r="F32" s="1"/>
      <c r="G32" s="1"/>
      <c r="H32" s="1"/>
    </row>
    <row r="33" spans="1:8" ht="12.75">
      <c r="A33" s="13" t="s">
        <v>24</v>
      </c>
      <c r="B33" s="13">
        <v>384</v>
      </c>
      <c r="C33" s="13" t="s">
        <v>11</v>
      </c>
      <c r="D33" s="1"/>
      <c r="E33" s="1"/>
      <c r="F33" s="1"/>
      <c r="G33" s="1"/>
      <c r="H33" s="1"/>
    </row>
    <row r="34" spans="1:8" ht="12.75">
      <c r="A34" s="13" t="s">
        <v>25</v>
      </c>
      <c r="B34" s="13">
        <v>84.5</v>
      </c>
      <c r="C34" s="13" t="s">
        <v>15</v>
      </c>
      <c r="D34" s="1"/>
      <c r="E34" s="1"/>
      <c r="F34" s="1"/>
      <c r="G34" s="1"/>
      <c r="H34" s="1"/>
    </row>
    <row r="35" spans="1:8" ht="12.75">
      <c r="A35" s="13" t="s">
        <v>26</v>
      </c>
      <c r="B35" s="13">
        <v>8.64583</v>
      </c>
      <c r="C35" s="13" t="s">
        <v>27</v>
      </c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3" t="s">
        <v>4</v>
      </c>
      <c r="F36" s="3"/>
      <c r="G36" s="3"/>
      <c r="H36" s="3"/>
    </row>
    <row r="37" spans="1:8" ht="12.75">
      <c r="A37" s="15" t="s">
        <v>28</v>
      </c>
      <c r="B37" s="16" t="s">
        <v>29</v>
      </c>
      <c r="C37" s="15" t="s">
        <v>8</v>
      </c>
      <c r="D37" s="9"/>
      <c r="E37" s="5" t="s">
        <v>9</v>
      </c>
      <c r="F37" s="5" t="s">
        <v>8</v>
      </c>
      <c r="G37" s="5" t="s">
        <v>9</v>
      </c>
      <c r="H37" s="5" t="s">
        <v>8</v>
      </c>
    </row>
    <row r="38" spans="1:8" ht="12.75">
      <c r="A38" s="17" t="s">
        <v>30</v>
      </c>
      <c r="B38" s="18">
        <f>B33/B35</f>
        <v>44.414474954978296</v>
      </c>
      <c r="C38" s="17" t="s">
        <v>31</v>
      </c>
      <c r="D38" s="11"/>
      <c r="E38" s="7">
        <f>B38*3.052</f>
        <v>135.55297756259375</v>
      </c>
      <c r="F38" s="3" t="s">
        <v>32</v>
      </c>
      <c r="G38" s="7">
        <f>B38/3.277</f>
        <v>13.553394859621084</v>
      </c>
      <c r="H38" s="3" t="s">
        <v>33</v>
      </c>
    </row>
    <row r="39" spans="1:8" ht="12.75">
      <c r="A39" s="17" t="s">
        <v>34</v>
      </c>
      <c r="B39" s="18">
        <f>B33/B35^1.5</f>
        <v>15.10501589165025</v>
      </c>
      <c r="C39" s="17"/>
      <c r="D39" s="1"/>
      <c r="E39" s="19">
        <f>E27/E29^1.5</f>
        <v>15.122388786151635</v>
      </c>
      <c r="F39" s="3"/>
      <c r="G39" s="19">
        <f>G27/G29^1.5</f>
        <v>15.122388786151632</v>
      </c>
      <c r="H39" s="3"/>
    </row>
    <row r="40" spans="1:8" ht="12.75">
      <c r="A40" s="17" t="s">
        <v>35</v>
      </c>
      <c r="B40" s="18">
        <f>SQRT(B38)*3.7</f>
        <v>24.658348730879222</v>
      </c>
      <c r="C40" s="17" t="s">
        <v>36</v>
      </c>
      <c r="D40" s="1"/>
      <c r="E40" s="19">
        <f>SQRT((E38/10)*3.277)*3.7*1.60934</f>
        <v>39.68645264219833</v>
      </c>
      <c r="F40" s="3" t="s">
        <v>37</v>
      </c>
      <c r="G40" s="19">
        <f>SQRT(G38*3.277)*3.7*1.60934</f>
        <v>39.68366694655317</v>
      </c>
      <c r="H40" s="3" t="s">
        <v>37</v>
      </c>
    </row>
    <row r="41" spans="1:8" ht="12.75">
      <c r="A41" s="17" t="s">
        <v>38</v>
      </c>
      <c r="B41" s="18">
        <f>(B34/12)/((B35)/(B34/12))</f>
        <v>5.735142773388379</v>
      </c>
      <c r="C41" s="17" t="s">
        <v>39</v>
      </c>
      <c r="D41" s="1"/>
      <c r="E41" s="19">
        <f>B41</f>
        <v>5.735142773388379</v>
      </c>
      <c r="F41" s="3" t="s">
        <v>39</v>
      </c>
      <c r="G41" s="19">
        <f>B41</f>
        <v>5.735142773388379</v>
      </c>
      <c r="H41" s="3" t="s">
        <v>39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Myers</dc:creator>
  <cp:keywords/>
  <dc:description/>
  <cp:lastModifiedBy>Ken Myers</cp:lastModifiedBy>
  <dcterms:created xsi:type="dcterms:W3CDTF">2021-12-10T14:01:50Z</dcterms:created>
  <dcterms:modified xsi:type="dcterms:W3CDTF">2021-12-24T14:09:27Z</dcterms:modified>
  <cp:category/>
  <cp:version/>
  <cp:contentType/>
  <cp:contentStatus/>
  <cp:revision>40</cp:revision>
</cp:coreProperties>
</file>