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Raw Data" sheetId="1" r:id="rId1"/>
    <sheet name="Sorted Data" sheetId="2" r:id="rId2"/>
  </sheets>
  <definedNames/>
  <calcPr fullCalcOnLoad="1"/>
</workbook>
</file>

<file path=xl/sharedStrings.xml><?xml version="1.0" encoding="utf-8"?>
<sst xmlns="http://schemas.openxmlformats.org/spreadsheetml/2006/main" count="556" uniqueCount="95">
  <si>
    <t>Plane</t>
  </si>
  <si>
    <t>month/Yr.</t>
  </si>
  <si>
    <t>Article Type</t>
  </si>
  <si>
    <t>Wingspan</t>
  </si>
  <si>
    <t>Length</t>
  </si>
  <si>
    <t>Wing Area</t>
  </si>
  <si>
    <t>Weight</t>
  </si>
  <si>
    <t>Given WAL</t>
  </si>
  <si>
    <t>Cal. WAL</t>
  </si>
  <si>
    <t>Given WCL</t>
  </si>
  <si>
    <t>Cal. WCL</t>
  </si>
  <si>
    <t>Notes:</t>
  </si>
  <si>
    <t>Zlin Z-37T Agro Turbo, p. 50</t>
  </si>
  <si>
    <t>Feb. '17</t>
  </si>
  <si>
    <t>Construction</t>
  </si>
  <si>
    <t>NA</t>
  </si>
  <si>
    <t>FlightlineRC F7F-3 Tigercat, p. 56</t>
  </si>
  <si>
    <t>Review</t>
  </si>
  <si>
    <t>Maxford USA E-2C Hawkeye EP ARF, 63 Andrew Griffith</t>
  </si>
  <si>
    <t>P-6E Hawk, p. 38</t>
  </si>
  <si>
    <t>March '17</t>
  </si>
  <si>
    <t xml:space="preserve">AJ Aircraft Acuity, </t>
  </si>
  <si>
    <t>Horizon Hobby E-flite Timber 1.5M BNF Basic, p. 61</t>
  </si>
  <si>
    <t>CYM Dauntless, p. 65</t>
  </si>
  <si>
    <t>Grumman F8F Bearcat, p36</t>
  </si>
  <si>
    <t>April '17</t>
  </si>
  <si>
    <t>128 oz.</t>
  </si>
  <si>
    <t>NA -see note</t>
  </si>
  <si>
    <t>Based WCL on Avg. area/5.33 sq.ft. To 5.56 sq.ft./23 -24 oz./sq.ft</t>
  </si>
  <si>
    <t>Horizon Hobby E-Flite Sukhoi SU-29MM 1.1M BNF Basic, p55</t>
  </si>
  <si>
    <t>FlightlineRC F8F-1 Bearcat 1200MM, p. 59</t>
  </si>
  <si>
    <t>Tower Hobbies Sport GP/EP ARF, p. 64</t>
  </si>
  <si>
    <t>Sky Dancer, p41</t>
  </si>
  <si>
    <t>May '17</t>
  </si>
  <si>
    <t>Horizon Hobby Hanger 9 Ultra Stick 30CC ARF, p.46 Andrew Griffith</t>
  </si>
  <si>
    <t>Durafly EFXTRA Racer, p51</t>
  </si>
  <si>
    <t>Flyzone Rapide Permormance Glider RX-R, p.55</t>
  </si>
  <si>
    <t>Aeroplus RC Extra 330LT 100-120CC ARF, p. 59</t>
  </si>
  <si>
    <t>Gross miscalculation or misprint of WAL</t>
  </si>
  <si>
    <t>ICARE Magellan-E 2M, p. 63</t>
  </si>
  <si>
    <t>Miscalculation of WAL</t>
  </si>
  <si>
    <t>Multiplex RR Extra 350SC Gernot Bruckmann Limited Edition, p. 39</t>
  </si>
  <si>
    <t>June '17</t>
  </si>
  <si>
    <t>Horizon Hobby Blade Theory Type W FPV, p. 45</t>
  </si>
  <si>
    <t>Horizon Hobby E-Flite Razorback 1.2M BNF Basic, p. 59</t>
  </si>
  <si>
    <t>Flex Innovations Premier Aricraft Mamba 10 PNP, p. 66 Josh Bernstein</t>
  </si>
  <si>
    <t>July '17</t>
  </si>
  <si>
    <t>VQ Models F6F Hellcat .46 EP/GP, p. 73</t>
  </si>
  <si>
    <t>Aerobeez 20CC MXS-R, p. 78</t>
  </si>
  <si>
    <t>Grumman Albatross, p. 22</t>
  </si>
  <si>
    <t>Aug. '17</t>
  </si>
  <si>
    <t>Freewing Avanti S 80MM Ultimate Sport Jet, p. 38</t>
  </si>
  <si>
    <t>Freewing F-16 V2 6S Pro 70MM EDF Jet, p. 45</t>
  </si>
  <si>
    <t>VQ Models Aichi D3A1 VAL .46 EP/GP, p. 51</t>
  </si>
  <si>
    <t>Horizon Hobby E-Flite Valiant 1.3M BNF Basic, p. 57</t>
  </si>
  <si>
    <t>Great Planes Ultra Sport GP/EP ARF, p. 63</t>
  </si>
  <si>
    <t>NA-see note</t>
  </si>
  <si>
    <t>Wing loading 22 – 26 oz./sq.ft.</t>
  </si>
  <si>
    <t>Horizon Hobby E-Flite Commander MPD 1.4M BNF Basic, p. 35</t>
  </si>
  <si>
    <t>Sept. '17</t>
  </si>
  <si>
    <t>Weight: 62 – 65 oz.</t>
  </si>
  <si>
    <t>Freewing YAK-130 Super Scale Ultra Performance 8S 90MM EDF Jet, p. 41</t>
  </si>
  <si>
    <t>Phoenix Model 1:4-3/4 Westland Lysander Gas/EP ARF, p. 47</t>
  </si>
  <si>
    <t>Horizon Hobby E-Flite Opterra 2M Wing DNF Basic with AS3X, p. 51</t>
  </si>
  <si>
    <t>Pietenpol Air Camper, p. 23</t>
  </si>
  <si>
    <t>Oct. '17</t>
  </si>
  <si>
    <t>BMJR Models Satin Doll, p. 47</t>
  </si>
  <si>
    <t>BMJR Models Super Sniffer, p. 53</t>
  </si>
  <si>
    <t>Tower Hobbies Uproar V2 .46 GP/EP ARF, p. 59</t>
  </si>
  <si>
    <t>WAL 16-17 oz./sq.ft./Wt. 74 oz. (review was lighter)</t>
  </si>
  <si>
    <t>VQ Warbirds T-34C Turbo Mentor, p. 49</t>
  </si>
  <si>
    <t>Nov. '17</t>
  </si>
  <si>
    <t>Horizon Hobby Carbon-Z Cessna 150 2.1M BNF Basic, p. 55</t>
  </si>
  <si>
    <t>Phoenix Model Piper J-3 Cub GP/EP/Gas ARF, p. 61</t>
  </si>
  <si>
    <t>Freewing A-4E Skyhawk 80MM EDF Jet, p. 67</t>
  </si>
  <si>
    <t>Terrier ES, p. 28</t>
  </si>
  <si>
    <t>Jan. '18</t>
  </si>
  <si>
    <t>Tower Hobbies Ryan STA EP, p. 47</t>
  </si>
  <si>
    <t>VQ Warbirds C-47 Skytrain D-Day Edition 70.8-inch EP/GP ARF, p. 51</t>
  </si>
  <si>
    <t>Performance Aircraft Unlimited Extra 300SP, p. 57</t>
  </si>
  <si>
    <t>WAL 20-24 oz./sq.ft./Wt. 5.5-6.5 lb.</t>
  </si>
  <si>
    <t>Peak Model ACRO 31% LaserX 55-60CC EP/GP ARF, p. 63</t>
  </si>
  <si>
    <t>Flightline RC B-24 Liberator 2000MM, p. 46</t>
  </si>
  <si>
    <t>Feb. '18</t>
  </si>
  <si>
    <t>Dynam WACO 1270MM, p. 53</t>
  </si>
  <si>
    <r>
      <t>Skyshark RC 1/9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Scale Hawker Tempest Kit, p. 57</t>
    </r>
  </si>
  <si>
    <t>Level 2</t>
  </si>
  <si>
    <t>Level 3</t>
  </si>
  <si>
    <t>Flex Innovations Premier Aricraft Mamba 10 PNP, p. 66</t>
  </si>
  <si>
    <t>Level 4</t>
  </si>
  <si>
    <t>Horizon Hobby Hanger 9 Ultra Stick 30CC ARF, p.46</t>
  </si>
  <si>
    <t>Level 5</t>
  </si>
  <si>
    <t>Maxford USA E-2C Hawkeye EP ARF</t>
  </si>
  <si>
    <t>Level 6</t>
  </si>
  <si>
    <t>Level 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</si>
</sst>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%"/>
  </numFmts>
  <fonts count="3"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2.28125" style="0" customWidth="1"/>
    <col min="2" max="2" width="9.140625" style="0" customWidth="1"/>
    <col min="3" max="3" width="11.7109375" style="0" customWidth="1"/>
    <col min="4" max="4" width="9.421875" style="0" customWidth="1"/>
    <col min="5" max="5" width="7.00390625" style="0" customWidth="1"/>
    <col min="6" max="6" width="9.8515625" style="0" customWidth="1"/>
    <col min="7" max="7" width="7.28125" style="0" customWidth="1"/>
    <col min="8" max="8" width="10.57421875" style="0" customWidth="1"/>
    <col min="9" max="9" width="11.57421875" style="0" customWidth="1"/>
    <col min="10" max="10" width="10.7109375" style="0" customWidth="1"/>
    <col min="11" max="11" width="9.140625" style="0" customWidth="1"/>
    <col min="12" max="16384" width="11.57421875" style="0" customWidth="1"/>
  </cols>
  <sheetData>
    <row r="1" spans="1:12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t="s">
        <v>11</v>
      </c>
    </row>
    <row r="2" spans="1:11" ht="12.75">
      <c r="A2" t="s">
        <v>12</v>
      </c>
      <c r="B2" s="1" t="s">
        <v>13</v>
      </c>
      <c r="C2" s="1" t="s">
        <v>14</v>
      </c>
      <c r="D2" s="1">
        <v>56</v>
      </c>
      <c r="E2" s="1" t="s">
        <v>15</v>
      </c>
      <c r="F2" s="1" t="s">
        <v>15</v>
      </c>
      <c r="G2" s="1">
        <v>48</v>
      </c>
      <c r="H2" s="1" t="s">
        <v>15</v>
      </c>
      <c r="I2" s="1" t="s">
        <v>15</v>
      </c>
      <c r="J2" s="1" t="s">
        <v>15</v>
      </c>
      <c r="K2" s="1" t="s">
        <v>15</v>
      </c>
    </row>
    <row r="3" spans="1:11" ht="12.75">
      <c r="A3" t="s">
        <v>16</v>
      </c>
      <c r="B3" s="1" t="s">
        <v>13</v>
      </c>
      <c r="C3" s="1" t="s">
        <v>17</v>
      </c>
      <c r="D3" s="1">
        <v>63</v>
      </c>
      <c r="E3" s="1">
        <v>55.1</v>
      </c>
      <c r="F3" s="1">
        <v>670</v>
      </c>
      <c r="G3" s="1">
        <v>149</v>
      </c>
      <c r="H3" s="1" t="s">
        <v>15</v>
      </c>
      <c r="I3" s="2">
        <f>G3/(F3/144)</f>
        <v>32.02388059701492</v>
      </c>
      <c r="J3" s="1" t="s">
        <v>15</v>
      </c>
      <c r="K3" s="2">
        <f>G3/(F3/144)^1.5</f>
        <v>14.84628531371275</v>
      </c>
    </row>
    <row r="4" spans="1:11" ht="12.75">
      <c r="A4" t="s">
        <v>18</v>
      </c>
      <c r="B4" s="1" t="s">
        <v>13</v>
      </c>
      <c r="C4" s="1" t="s">
        <v>17</v>
      </c>
      <c r="D4" s="1">
        <v>71</v>
      </c>
      <c r="E4" s="1" t="s">
        <v>15</v>
      </c>
      <c r="F4" s="1">
        <v>755</v>
      </c>
      <c r="G4" s="1">
        <f>16*8+10</f>
        <v>138</v>
      </c>
      <c r="H4" s="1">
        <v>26.3</v>
      </c>
      <c r="I4" s="2">
        <f>G4/(F4/144)</f>
        <v>26.320529801324504</v>
      </c>
      <c r="J4" s="1">
        <v>11.5</v>
      </c>
      <c r="K4" s="2">
        <f>G4/(F4/144)^1.5</f>
        <v>11.49482588003061</v>
      </c>
    </row>
    <row r="5" spans="1:11" ht="12.75">
      <c r="A5" t="s">
        <v>19</v>
      </c>
      <c r="B5" s="1" t="s">
        <v>20</v>
      </c>
      <c r="C5" s="1" t="s">
        <v>14</v>
      </c>
      <c r="D5" s="1">
        <v>44</v>
      </c>
      <c r="E5" s="1">
        <v>31.5</v>
      </c>
      <c r="F5" s="1">
        <v>513</v>
      </c>
      <c r="G5" s="1">
        <v>27</v>
      </c>
      <c r="H5" s="1">
        <v>7.6</v>
      </c>
      <c r="I5" s="2">
        <f>G5/(F5/144)</f>
        <v>7.578947368421052</v>
      </c>
      <c r="J5" s="1" t="s">
        <v>15</v>
      </c>
      <c r="K5" s="2">
        <f>G5/(F5/144)^1.5</f>
        <v>4.015424408786659</v>
      </c>
    </row>
    <row r="6" spans="1:11" ht="12.75">
      <c r="A6" t="s">
        <v>21</v>
      </c>
      <c r="B6" s="1" t="s">
        <v>20</v>
      </c>
      <c r="C6" s="1" t="s">
        <v>17</v>
      </c>
      <c r="D6" s="1">
        <v>62</v>
      </c>
      <c r="E6" s="1" t="s">
        <v>15</v>
      </c>
      <c r="F6" s="1" t="s">
        <v>15</v>
      </c>
      <c r="G6" s="1">
        <v>6.2</v>
      </c>
      <c r="H6" s="1" t="s">
        <v>15</v>
      </c>
      <c r="I6" s="1" t="s">
        <v>15</v>
      </c>
      <c r="J6" s="1" t="s">
        <v>15</v>
      </c>
      <c r="K6" s="1" t="s">
        <v>15</v>
      </c>
    </row>
    <row r="7" spans="1:11" ht="12.75">
      <c r="A7" t="s">
        <v>22</v>
      </c>
      <c r="B7" s="1" t="s">
        <v>20</v>
      </c>
      <c r="C7" s="1" t="s">
        <v>17</v>
      </c>
      <c r="D7" s="1">
        <v>61</v>
      </c>
      <c r="E7" s="1">
        <v>40.9</v>
      </c>
      <c r="F7" s="1">
        <v>559.5</v>
      </c>
      <c r="G7" s="1">
        <v>51.2</v>
      </c>
      <c r="H7" s="1">
        <v>13.19</v>
      </c>
      <c r="I7" s="2">
        <f>G7/(F7/144)</f>
        <v>13.177479892761395</v>
      </c>
      <c r="J7" s="1" t="s">
        <v>15</v>
      </c>
      <c r="K7" s="2">
        <f>G7/(F7/144)^1.5</f>
        <v>6.685187043753075</v>
      </c>
    </row>
    <row r="8" spans="1:11" ht="12.75">
      <c r="A8" t="s">
        <v>23</v>
      </c>
      <c r="B8" s="1" t="s">
        <v>20</v>
      </c>
      <c r="C8" s="1" t="s">
        <v>17</v>
      </c>
      <c r="D8" s="1">
        <v>86</v>
      </c>
      <c r="E8" s="1">
        <v>69</v>
      </c>
      <c r="F8" s="1">
        <v>1427</v>
      </c>
      <c r="G8" s="1">
        <f>16*26+3</f>
        <v>419</v>
      </c>
      <c r="H8" s="1" t="s">
        <v>15</v>
      </c>
      <c r="I8" s="2">
        <f>G8/(F8/144)</f>
        <v>42.28170988086896</v>
      </c>
      <c r="J8" s="1" t="s">
        <v>15</v>
      </c>
      <c r="K8" s="2">
        <f>G8/(F8/144)^1.5</f>
        <v>13.431416033601655</v>
      </c>
    </row>
    <row r="9" spans="1:12" ht="12.75">
      <c r="A9" t="s">
        <v>24</v>
      </c>
      <c r="B9" s="1" t="s">
        <v>25</v>
      </c>
      <c r="C9" s="1" t="s">
        <v>14</v>
      </c>
      <c r="D9" s="1">
        <v>60</v>
      </c>
      <c r="E9" s="1">
        <v>48</v>
      </c>
      <c r="F9" s="1" t="s">
        <v>15</v>
      </c>
      <c r="G9" s="1" t="s">
        <v>26</v>
      </c>
      <c r="H9" s="1" t="s">
        <v>15</v>
      </c>
      <c r="I9" s="1" t="s">
        <v>27</v>
      </c>
      <c r="J9" s="1" t="s">
        <v>15</v>
      </c>
      <c r="K9" s="1">
        <v>10.07</v>
      </c>
      <c r="L9" t="s">
        <v>28</v>
      </c>
    </row>
    <row r="10" spans="1:11" ht="12.75">
      <c r="A10" t="s">
        <v>29</v>
      </c>
      <c r="B10" s="1" t="s">
        <v>25</v>
      </c>
      <c r="C10" s="1" t="s">
        <v>17</v>
      </c>
      <c r="D10" s="1">
        <v>44</v>
      </c>
      <c r="E10" s="1">
        <v>42.3</v>
      </c>
      <c r="F10" s="1">
        <v>403</v>
      </c>
      <c r="G10" s="1">
        <v>40.6</v>
      </c>
      <c r="H10" s="1" t="s">
        <v>15</v>
      </c>
      <c r="I10" s="2">
        <f>G10/(F10/144)</f>
        <v>14.507196029776676</v>
      </c>
      <c r="J10" s="1" t="s">
        <v>15</v>
      </c>
      <c r="K10" s="2">
        <f>G10/(F10/144)^1.5</f>
        <v>8.671858893437145</v>
      </c>
    </row>
    <row r="11" spans="1:11" ht="12.75">
      <c r="A11" t="s">
        <v>30</v>
      </c>
      <c r="B11" s="1" t="s">
        <v>25</v>
      </c>
      <c r="C11" s="1" t="s">
        <v>17</v>
      </c>
      <c r="D11" s="1">
        <v>47.2</v>
      </c>
      <c r="E11" s="1">
        <v>36.5</v>
      </c>
      <c r="F11" s="1">
        <v>451</v>
      </c>
      <c r="G11" s="1">
        <f>16*4.3</f>
        <v>68.8</v>
      </c>
      <c r="H11" s="2">
        <v>22.2</v>
      </c>
      <c r="I11" s="2">
        <f>G11/(F11/144)</f>
        <v>21.967184035476716</v>
      </c>
      <c r="J11" s="1" t="s">
        <v>15</v>
      </c>
      <c r="K11" s="2">
        <f>G11/(F11/144)^1.5</f>
        <v>12.412731565763055</v>
      </c>
    </row>
    <row r="12" spans="1:11" ht="12.75">
      <c r="A12" t="s">
        <v>31</v>
      </c>
      <c r="B12" s="1" t="s">
        <v>25</v>
      </c>
      <c r="C12" s="1" t="s">
        <v>17</v>
      </c>
      <c r="D12" s="1">
        <v>60.2</v>
      </c>
      <c r="E12" s="1">
        <v>48.7</v>
      </c>
      <c r="F12" s="1">
        <v>592.8</v>
      </c>
      <c r="G12" s="1">
        <v>79.2</v>
      </c>
      <c r="H12" s="1">
        <v>19.22</v>
      </c>
      <c r="I12" s="2">
        <f>G12/(F12/144)</f>
        <v>19.238866396761136</v>
      </c>
      <c r="J12" s="1" t="s">
        <v>15</v>
      </c>
      <c r="K12" s="2">
        <f>G12/(F12/144)^1.5</f>
        <v>9.482145765361805</v>
      </c>
    </row>
    <row r="13" spans="1:11" ht="12.75">
      <c r="A13" t="s">
        <v>32</v>
      </c>
      <c r="B13" s="1" t="s">
        <v>33</v>
      </c>
      <c r="C13" s="1" t="s">
        <v>14</v>
      </c>
      <c r="D13" s="1">
        <v>40</v>
      </c>
      <c r="E13" s="1">
        <v>31</v>
      </c>
      <c r="F13" s="1" t="s">
        <v>15</v>
      </c>
      <c r="G13" s="1">
        <v>24</v>
      </c>
      <c r="H13" s="1" t="s">
        <v>15</v>
      </c>
      <c r="I13" s="1" t="s">
        <v>15</v>
      </c>
      <c r="J13" s="1" t="s">
        <v>15</v>
      </c>
      <c r="K13" s="1" t="s">
        <v>15</v>
      </c>
    </row>
    <row r="14" spans="1:11" ht="12.75">
      <c r="A14" t="s">
        <v>34</v>
      </c>
      <c r="B14" s="1" t="s">
        <v>33</v>
      </c>
      <c r="C14" s="1" t="s">
        <v>17</v>
      </c>
      <c r="D14" s="1">
        <v>80.75</v>
      </c>
      <c r="E14" s="1">
        <v>74</v>
      </c>
      <c r="F14" s="1">
        <v>1360</v>
      </c>
      <c r="G14" s="1">
        <f>(16*13)+8</f>
        <v>216</v>
      </c>
      <c r="H14" s="1">
        <v>22.02</v>
      </c>
      <c r="I14" s="2">
        <f>G14/(F14/144)</f>
        <v>22.870588235294118</v>
      </c>
      <c r="J14" s="1">
        <v>7.4</v>
      </c>
      <c r="K14" s="2">
        <f>G14/(F14/144)^1.5</f>
        <v>7.441990764696486</v>
      </c>
    </row>
    <row r="15" spans="1:11" ht="12.75">
      <c r="A15" t="s">
        <v>35</v>
      </c>
      <c r="B15" s="1" t="s">
        <v>33</v>
      </c>
      <c r="C15" s="1" t="s">
        <v>17</v>
      </c>
      <c r="D15" s="1">
        <v>38.4</v>
      </c>
      <c r="E15" s="1">
        <v>29.9</v>
      </c>
      <c r="F15" s="1">
        <v>215</v>
      </c>
      <c r="G15" s="1">
        <v>30.6</v>
      </c>
      <c r="H15" s="1" t="s">
        <v>15</v>
      </c>
      <c r="I15" s="2">
        <f>G15/(F15/144)</f>
        <v>20.494883720930233</v>
      </c>
      <c r="J15" s="1" t="s">
        <v>15</v>
      </c>
      <c r="K15" s="2">
        <f>G15/(F15/144)^1.5</f>
        <v>16.77287362293597</v>
      </c>
    </row>
    <row r="16" spans="1:11" ht="12.75">
      <c r="A16" t="s">
        <v>36</v>
      </c>
      <c r="B16" s="1" t="s">
        <v>33</v>
      </c>
      <c r="C16" s="1" t="s">
        <v>17</v>
      </c>
      <c r="D16" s="1">
        <v>60</v>
      </c>
      <c r="E16" s="1">
        <v>42.5</v>
      </c>
      <c r="F16" s="1">
        <v>364</v>
      </c>
      <c r="G16" s="1">
        <f>2.5*16</f>
        <v>40</v>
      </c>
      <c r="H16" s="1">
        <v>15.6</v>
      </c>
      <c r="I16" s="2">
        <f>G16/(F16/144)</f>
        <v>15.824175824175825</v>
      </c>
      <c r="J16" s="1" t="s">
        <v>15</v>
      </c>
      <c r="K16" s="2">
        <f>G16/(F16/144)^1.5</f>
        <v>9.95294614206305</v>
      </c>
    </row>
    <row r="17" spans="1:12" ht="12.75">
      <c r="A17" t="s">
        <v>37</v>
      </c>
      <c r="B17" s="1" t="s">
        <v>33</v>
      </c>
      <c r="C17" s="1" t="s">
        <v>17</v>
      </c>
      <c r="D17" s="1">
        <v>111</v>
      </c>
      <c r="E17" s="1">
        <v>99.5</v>
      </c>
      <c r="F17" s="1">
        <v>2139</v>
      </c>
      <c r="G17" s="1">
        <f>(16*29)+3</f>
        <v>467</v>
      </c>
      <c r="H17" s="1">
        <v>21.8</v>
      </c>
      <c r="I17" s="2">
        <f>G17/(F17/144)</f>
        <v>31.43899018232819</v>
      </c>
      <c r="J17" s="1" t="s">
        <v>15</v>
      </c>
      <c r="K17" s="2">
        <f>G17/(F17/144)^1.5</f>
        <v>8.157262570639967</v>
      </c>
      <c r="L17" s="3" t="s">
        <v>38</v>
      </c>
    </row>
    <row r="18" spans="1:12" ht="12.75">
      <c r="A18" t="s">
        <v>39</v>
      </c>
      <c r="B18" s="1" t="s">
        <v>33</v>
      </c>
      <c r="C18" s="1" t="s">
        <v>17</v>
      </c>
      <c r="D18" s="1">
        <v>79</v>
      </c>
      <c r="E18" s="1" t="s">
        <v>15</v>
      </c>
      <c r="F18" s="1">
        <v>477</v>
      </c>
      <c r="G18" s="1">
        <v>27.6</v>
      </c>
      <c r="H18" s="1">
        <v>7.5</v>
      </c>
      <c r="I18" s="2">
        <f>G18/(F18/144)</f>
        <v>8.332075471698113</v>
      </c>
      <c r="J18" s="1" t="s">
        <v>15</v>
      </c>
      <c r="K18" s="2">
        <f>G18/(F18/144)^1.5</f>
        <v>4.5779943426219685</v>
      </c>
      <c r="L18" s="3" t="s">
        <v>40</v>
      </c>
    </row>
    <row r="19" spans="1:11" ht="12.75">
      <c r="A19" t="s">
        <v>41</v>
      </c>
      <c r="B19" s="1" t="s">
        <v>42</v>
      </c>
      <c r="C19" s="1" t="s">
        <v>17</v>
      </c>
      <c r="D19" s="1">
        <v>42.275</v>
      </c>
      <c r="E19" s="1">
        <v>47.25</v>
      </c>
      <c r="F19" s="1">
        <v>558</v>
      </c>
      <c r="G19" s="1">
        <v>48</v>
      </c>
      <c r="H19" s="1">
        <v>12.3</v>
      </c>
      <c r="I19" s="2">
        <f>G19/(F19/144)</f>
        <v>12.387096774193548</v>
      </c>
      <c r="J19" s="1" t="s">
        <v>15</v>
      </c>
      <c r="K19" s="2">
        <f>G19/(F19/144)^1.5</f>
        <v>6.292651453944923</v>
      </c>
    </row>
    <row r="20" spans="1:11" ht="12.75">
      <c r="A20" t="s">
        <v>43</v>
      </c>
      <c r="B20" s="1" t="s">
        <v>42</v>
      </c>
      <c r="C20" s="1" t="s">
        <v>17</v>
      </c>
      <c r="D20" s="1">
        <v>29.9</v>
      </c>
      <c r="E20" s="1">
        <v>14.2</v>
      </c>
      <c r="F20" s="1">
        <v>170</v>
      </c>
      <c r="G20" s="1">
        <v>18.4</v>
      </c>
      <c r="H20" s="1">
        <v>16.9</v>
      </c>
      <c r="I20" s="2">
        <f>G20/(F20/144)</f>
        <v>15.585882352941175</v>
      </c>
      <c r="J20" s="1" t="s">
        <v>15</v>
      </c>
      <c r="K20" s="2">
        <f>G20/(F20/144)^1.5</f>
        <v>14.344591301999946</v>
      </c>
    </row>
    <row r="21" spans="1:11" ht="12.75">
      <c r="A21" t="s">
        <v>44</v>
      </c>
      <c r="B21" s="1" t="s">
        <v>42</v>
      </c>
      <c r="C21" s="1" t="s">
        <v>17</v>
      </c>
      <c r="D21" s="1">
        <v>47.25</v>
      </c>
      <c r="E21" s="1">
        <v>42</v>
      </c>
      <c r="F21" s="1">
        <v>400</v>
      </c>
      <c r="G21" s="1">
        <v>60</v>
      </c>
      <c r="H21" s="1" t="s">
        <v>15</v>
      </c>
      <c r="I21" s="2">
        <f>G21/(F21/144)</f>
        <v>21.6</v>
      </c>
      <c r="J21" s="1" t="s">
        <v>15</v>
      </c>
      <c r="K21" s="2">
        <f>G21/(F21/144)^1.5</f>
        <v>12.959999999999999</v>
      </c>
    </row>
    <row r="22" spans="1:11" ht="12.75">
      <c r="A22" t="s">
        <v>45</v>
      </c>
      <c r="B22" s="1" t="s">
        <v>46</v>
      </c>
      <c r="C22" s="1" t="s">
        <v>17</v>
      </c>
      <c r="D22" s="1">
        <v>40.7</v>
      </c>
      <c r="E22" s="1">
        <v>43.4</v>
      </c>
      <c r="F22" s="1">
        <v>691.3</v>
      </c>
      <c r="G22" s="1">
        <v>54</v>
      </c>
      <c r="H22" s="1">
        <v>11.2</v>
      </c>
      <c r="I22" s="2">
        <f>G22/(F22/144)</f>
        <v>11.248372631274412</v>
      </c>
      <c r="J22" s="1">
        <v>5.1</v>
      </c>
      <c r="K22" s="2">
        <f>G22/(F22/144)^1.5</f>
        <v>5.133784833704467</v>
      </c>
    </row>
    <row r="23" spans="1:11" ht="12.75">
      <c r="A23" t="s">
        <v>47</v>
      </c>
      <c r="B23" s="1" t="s">
        <v>46</v>
      </c>
      <c r="C23" s="1" t="s">
        <v>17</v>
      </c>
      <c r="D23" s="1">
        <v>60.4</v>
      </c>
      <c r="E23" s="1">
        <v>44.5</v>
      </c>
      <c r="F23" s="1">
        <v>610</v>
      </c>
      <c r="G23" s="1">
        <f>16*8+3</f>
        <v>131</v>
      </c>
      <c r="H23" s="1" t="s">
        <v>15</v>
      </c>
      <c r="I23" s="2">
        <f>G23/(F23/144)</f>
        <v>30.92459016393443</v>
      </c>
      <c r="J23" s="1" t="s">
        <v>15</v>
      </c>
      <c r="K23" s="2">
        <f>G23/(F23/144)^1.5</f>
        <v>15.025200681142694</v>
      </c>
    </row>
    <row r="24" spans="1:11" ht="12.75">
      <c r="A24" t="s">
        <v>48</v>
      </c>
      <c r="B24" s="1" t="s">
        <v>46</v>
      </c>
      <c r="C24" s="1" t="s">
        <v>17</v>
      </c>
      <c r="D24" s="1">
        <v>64</v>
      </c>
      <c r="E24" s="1">
        <v>59</v>
      </c>
      <c r="F24" s="1" t="s">
        <v>15</v>
      </c>
      <c r="G24" s="1">
        <f>16*8+10</f>
        <v>138</v>
      </c>
      <c r="H24" s="1" t="s">
        <v>15</v>
      </c>
      <c r="I24" s="1" t="s">
        <v>15</v>
      </c>
      <c r="J24" s="1" t="s">
        <v>15</v>
      </c>
      <c r="K24" s="1" t="s">
        <v>15</v>
      </c>
    </row>
    <row r="25" spans="1:11" ht="12.75">
      <c r="A25" t="s">
        <v>49</v>
      </c>
      <c r="B25" s="1" t="s">
        <v>50</v>
      </c>
      <c r="C25" s="1" t="s">
        <v>14</v>
      </c>
      <c r="D25" s="1">
        <v>76</v>
      </c>
      <c r="E25" s="1">
        <v>49</v>
      </c>
      <c r="F25" s="1">
        <v>667.5</v>
      </c>
      <c r="G25" s="1">
        <f>16*6</f>
        <v>96</v>
      </c>
      <c r="H25" s="1" t="s">
        <v>15</v>
      </c>
      <c r="I25" s="2">
        <f>G25/(F25/144)</f>
        <v>20.71011235955056</v>
      </c>
      <c r="J25" s="1" t="s">
        <v>15</v>
      </c>
      <c r="K25" s="2">
        <f>G25/(F25/144)^1.5</f>
        <v>9.619180321866535</v>
      </c>
    </row>
    <row r="26" spans="1:11" ht="12.75">
      <c r="A26" t="s">
        <v>51</v>
      </c>
      <c r="B26" s="1" t="s">
        <v>50</v>
      </c>
      <c r="C26" s="1" t="s">
        <v>17</v>
      </c>
      <c r="D26" s="1">
        <v>48.6</v>
      </c>
      <c r="E26" s="1">
        <v>51.2</v>
      </c>
      <c r="F26" s="1" t="s">
        <v>15</v>
      </c>
      <c r="G26" s="1">
        <v>91.7</v>
      </c>
      <c r="H26" s="1" t="s">
        <v>15</v>
      </c>
      <c r="I26" s="1" t="s">
        <v>15</v>
      </c>
      <c r="J26" s="1" t="s">
        <v>15</v>
      </c>
      <c r="K26" s="1" t="s">
        <v>15</v>
      </c>
    </row>
    <row r="27" spans="1:11" ht="12.75">
      <c r="A27" t="s">
        <v>52</v>
      </c>
      <c r="B27" s="1" t="s">
        <v>50</v>
      </c>
      <c r="C27" s="1" t="s">
        <v>17</v>
      </c>
      <c r="D27" s="1">
        <v>34.6</v>
      </c>
      <c r="E27" s="1">
        <v>51.4</v>
      </c>
      <c r="F27" s="1">
        <v>333</v>
      </c>
      <c r="G27" s="1">
        <v>73</v>
      </c>
      <c r="H27" s="1" t="s">
        <v>15</v>
      </c>
      <c r="I27" s="2">
        <f>G27/(F27/144)</f>
        <v>31.56756756756757</v>
      </c>
      <c r="J27" s="1" t="s">
        <v>15</v>
      </c>
      <c r="K27" s="2">
        <f>G27/(F27/144)^1.5</f>
        <v>20.758704559206198</v>
      </c>
    </row>
    <row r="28" spans="1:11" ht="12.75">
      <c r="A28" t="s">
        <v>53</v>
      </c>
      <c r="B28" s="1" t="s">
        <v>50</v>
      </c>
      <c r="C28" s="1" t="s">
        <v>17</v>
      </c>
      <c r="D28" s="1">
        <v>60.6</v>
      </c>
      <c r="E28" s="1">
        <v>43.3</v>
      </c>
      <c r="F28" s="1">
        <v>540</v>
      </c>
      <c r="G28" s="1">
        <f>16*7+8</f>
        <v>120</v>
      </c>
      <c r="H28" s="1">
        <v>30</v>
      </c>
      <c r="I28" s="2">
        <f>G28/(F28/144)</f>
        <v>32</v>
      </c>
      <c r="J28" s="1" t="s">
        <v>15</v>
      </c>
      <c r="K28" s="2">
        <f>G28/(F28/144)^1.5</f>
        <v>16.524728943818314</v>
      </c>
    </row>
    <row r="29" spans="1:11" ht="12.75">
      <c r="A29" t="s">
        <v>54</v>
      </c>
      <c r="B29" s="1" t="s">
        <v>50</v>
      </c>
      <c r="C29" s="1" t="s">
        <v>17</v>
      </c>
      <c r="D29" s="1">
        <v>53</v>
      </c>
      <c r="E29" s="1">
        <v>38</v>
      </c>
      <c r="F29" s="1">
        <v>430</v>
      </c>
      <c r="G29" s="1">
        <v>40</v>
      </c>
      <c r="H29" s="1" t="s">
        <v>15</v>
      </c>
      <c r="I29" s="2">
        <f>G29/(F29/144)</f>
        <v>13.395348837209301</v>
      </c>
      <c r="J29" s="1" t="s">
        <v>15</v>
      </c>
      <c r="K29" s="2">
        <f>G29/(F29/144)^1.5</f>
        <v>7.751772992655554</v>
      </c>
    </row>
    <row r="30" spans="1:12" ht="12.75">
      <c r="A30" t="s">
        <v>55</v>
      </c>
      <c r="B30" s="1" t="s">
        <v>50</v>
      </c>
      <c r="C30" s="1" t="s">
        <v>17</v>
      </c>
      <c r="D30" s="1">
        <v>55</v>
      </c>
      <c r="E30" s="1">
        <v>49.5</v>
      </c>
      <c r="F30" s="1">
        <v>564</v>
      </c>
      <c r="G30" s="1">
        <f>16*6+1</f>
        <v>97</v>
      </c>
      <c r="H30" s="1" t="s">
        <v>56</v>
      </c>
      <c r="I30" s="2">
        <f>G30/(F30/144)</f>
        <v>24.76595744680851</v>
      </c>
      <c r="J30" s="1" t="s">
        <v>15</v>
      </c>
      <c r="K30" s="2">
        <f>G30/(F30/144)^1.5</f>
        <v>12.51401918452887</v>
      </c>
      <c r="L30" t="s">
        <v>57</v>
      </c>
    </row>
    <row r="31" spans="1:12" ht="12.75">
      <c r="A31" t="s">
        <v>58</v>
      </c>
      <c r="B31" s="1" t="s">
        <v>59</v>
      </c>
      <c r="C31" s="1" t="s">
        <v>17</v>
      </c>
      <c r="D31" s="1">
        <v>55</v>
      </c>
      <c r="E31" s="1">
        <v>45</v>
      </c>
      <c r="F31" s="1">
        <v>550</v>
      </c>
      <c r="G31" s="1">
        <v>65</v>
      </c>
      <c r="H31" s="1" t="s">
        <v>15</v>
      </c>
      <c r="I31" s="2">
        <f>G31/(F31/144)</f>
        <v>17.018181818181816</v>
      </c>
      <c r="J31" s="1" t="s">
        <v>15</v>
      </c>
      <c r="K31" s="2">
        <f>G31/(F31/144)^1.5</f>
        <v>8.70789253129533</v>
      </c>
      <c r="L31" t="s">
        <v>60</v>
      </c>
    </row>
    <row r="32" spans="1:11" ht="12.75">
      <c r="A32" t="s">
        <v>61</v>
      </c>
      <c r="B32" s="1" t="s">
        <v>59</v>
      </c>
      <c r="C32" s="1" t="s">
        <v>17</v>
      </c>
      <c r="D32" s="1">
        <v>47.25</v>
      </c>
      <c r="E32" s="1">
        <v>59</v>
      </c>
      <c r="F32" s="1">
        <v>650</v>
      </c>
      <c r="G32" s="1">
        <f>16*9+8</f>
        <v>152</v>
      </c>
      <c r="H32" s="1" t="s">
        <v>15</v>
      </c>
      <c r="I32" s="2">
        <f>G32/(F32/144)</f>
        <v>33.67384615384615</v>
      </c>
      <c r="J32" s="1" t="s">
        <v>15</v>
      </c>
      <c r="K32" s="2">
        <f>G32/(F32/144)^1.5</f>
        <v>15.849562951032265</v>
      </c>
    </row>
    <row r="33" spans="1:11" ht="12.75">
      <c r="A33" t="s">
        <v>62</v>
      </c>
      <c r="B33" s="1" t="s">
        <v>59</v>
      </c>
      <c r="C33" s="1" t="s">
        <v>17</v>
      </c>
      <c r="D33" s="1">
        <v>126</v>
      </c>
      <c r="E33" s="1">
        <v>74.8</v>
      </c>
      <c r="F33" s="1">
        <v>1464</v>
      </c>
      <c r="G33" s="1">
        <f>16*26+10</f>
        <v>426</v>
      </c>
      <c r="H33" s="1">
        <v>36.04</v>
      </c>
      <c r="I33" s="2">
        <f>G33/(F33/144)</f>
        <v>41.9016393442623</v>
      </c>
      <c r="J33" s="1" t="s">
        <v>15</v>
      </c>
      <c r="K33" s="2">
        <f>G33/(F33/144)^1.5</f>
        <v>13.141402648905185</v>
      </c>
    </row>
    <row r="34" spans="1:11" ht="12.75">
      <c r="A34" t="s">
        <v>63</v>
      </c>
      <c r="B34" s="1" t="s">
        <v>59</v>
      </c>
      <c r="C34" s="1" t="s">
        <v>17</v>
      </c>
      <c r="D34" s="1">
        <v>78.3</v>
      </c>
      <c r="E34" s="1">
        <v>40.8</v>
      </c>
      <c r="F34" s="1">
        <v>1033</v>
      </c>
      <c r="G34" s="1">
        <v>69</v>
      </c>
      <c r="H34" s="1">
        <v>9.62</v>
      </c>
      <c r="I34" s="2">
        <f>G34/(F34/144)</f>
        <v>9.618586640851888</v>
      </c>
      <c r="J34" s="1" t="s">
        <v>15</v>
      </c>
      <c r="K34" s="2">
        <f>G34/(F34/144)^1.5</f>
        <v>3.5912227747307917</v>
      </c>
    </row>
    <row r="35" spans="1:11" ht="12.75">
      <c r="A35" t="s">
        <v>64</v>
      </c>
      <c r="B35" s="1" t="s">
        <v>65</v>
      </c>
      <c r="C35" s="1" t="s">
        <v>14</v>
      </c>
      <c r="D35" s="1">
        <v>48</v>
      </c>
      <c r="E35" s="1">
        <v>30.25</v>
      </c>
      <c r="F35" s="1">
        <v>400</v>
      </c>
      <c r="G35" s="1">
        <v>14.7</v>
      </c>
      <c r="H35" s="1">
        <v>5.3</v>
      </c>
      <c r="I35" s="2">
        <f>G35/(F35/144)</f>
        <v>5.292</v>
      </c>
      <c r="J35" s="1" t="s">
        <v>15</v>
      </c>
      <c r="K35" s="2">
        <f>G35/(F35/144)^1.5</f>
        <v>3.1752</v>
      </c>
    </row>
    <row r="36" spans="1:12" ht="12.75">
      <c r="A36" t="s">
        <v>66</v>
      </c>
      <c r="B36" s="1" t="s">
        <v>65</v>
      </c>
      <c r="C36" s="1" t="s">
        <v>17</v>
      </c>
      <c r="D36" s="1">
        <v>42</v>
      </c>
      <c r="E36" s="1">
        <v>34</v>
      </c>
      <c r="F36" s="1">
        <v>400</v>
      </c>
      <c r="G36" s="1">
        <v>19.05</v>
      </c>
      <c r="H36" s="1">
        <v>41.9</v>
      </c>
      <c r="I36" s="2">
        <f>G36/(F36/144)</f>
        <v>6.8580000000000005</v>
      </c>
      <c r="J36" s="1" t="s">
        <v>15</v>
      </c>
      <c r="K36" s="2">
        <f>G36/(F36/144)^1.5</f>
        <v>4.1148</v>
      </c>
      <c r="L36" s="3" t="s">
        <v>38</v>
      </c>
    </row>
    <row r="37" spans="1:11" ht="12.75">
      <c r="A37" t="s">
        <v>67</v>
      </c>
      <c r="B37" s="1" t="s">
        <v>65</v>
      </c>
      <c r="C37" s="1" t="s">
        <v>17</v>
      </c>
      <c r="D37" s="1">
        <v>44</v>
      </c>
      <c r="E37" s="1">
        <v>30</v>
      </c>
      <c r="F37" s="1" t="s">
        <v>15</v>
      </c>
      <c r="G37" s="1">
        <v>11.95</v>
      </c>
      <c r="H37" s="1" t="s">
        <v>15</v>
      </c>
      <c r="I37" s="1" t="s">
        <v>15</v>
      </c>
      <c r="J37" s="1" t="s">
        <v>15</v>
      </c>
      <c r="K37" s="1" t="s">
        <v>15</v>
      </c>
    </row>
    <row r="38" spans="1:12" ht="12.75">
      <c r="A38" t="s">
        <v>68</v>
      </c>
      <c r="B38" s="1" t="s">
        <v>65</v>
      </c>
      <c r="C38" s="1" t="s">
        <v>17</v>
      </c>
      <c r="D38" s="1">
        <v>47.6</v>
      </c>
      <c r="E38" s="1">
        <v>48.1</v>
      </c>
      <c r="F38" s="1">
        <v>630.8</v>
      </c>
      <c r="G38" s="1">
        <v>62</v>
      </c>
      <c r="H38" s="1">
        <v>17</v>
      </c>
      <c r="I38" s="2">
        <f>G38/(F38/144)</f>
        <v>14.153455928979074</v>
      </c>
      <c r="J38" s="1" t="s">
        <v>15</v>
      </c>
      <c r="K38" s="2">
        <f>G38/(F38/144)^1.5</f>
        <v>6.762353982992854</v>
      </c>
      <c r="L38" t="s">
        <v>69</v>
      </c>
    </row>
    <row r="39" spans="1:11" ht="12.75">
      <c r="A39" t="s">
        <v>70</v>
      </c>
      <c r="B39" s="1" t="s">
        <v>71</v>
      </c>
      <c r="C39" s="1" t="s">
        <v>17</v>
      </c>
      <c r="D39" s="1">
        <v>61.4</v>
      </c>
      <c r="E39" s="1">
        <v>46</v>
      </c>
      <c r="F39" s="1">
        <v>623</v>
      </c>
      <c r="G39" s="1">
        <f>16*8.5</f>
        <v>136</v>
      </c>
      <c r="H39" s="1">
        <v>31.6</v>
      </c>
      <c r="I39" s="2">
        <f>G39/(F39/144)</f>
        <v>31.434991974317814</v>
      </c>
      <c r="J39" s="1" t="s">
        <v>15</v>
      </c>
      <c r="K39" s="2">
        <f>G39/(F39/144)^1.5</f>
        <v>15.112996317429182</v>
      </c>
    </row>
    <row r="40" spans="1:11" ht="12.75">
      <c r="A40" t="s">
        <v>72</v>
      </c>
      <c r="B40" s="1" t="s">
        <v>71</v>
      </c>
      <c r="C40" s="1" t="s">
        <v>17</v>
      </c>
      <c r="D40" s="1">
        <v>83.7</v>
      </c>
      <c r="E40" s="1">
        <v>61.8</v>
      </c>
      <c r="F40" s="1">
        <v>1053</v>
      </c>
      <c r="G40" s="1">
        <f>16*8.75</f>
        <v>140</v>
      </c>
      <c r="H40" s="1" t="s">
        <v>15</v>
      </c>
      <c r="I40" s="2">
        <f>G40/(F40/144)</f>
        <v>19.145299145299145</v>
      </c>
      <c r="J40" s="1" t="s">
        <v>15</v>
      </c>
      <c r="K40" s="2">
        <f>G40/(F40/144)^1.5</f>
        <v>7.079934128458765</v>
      </c>
    </row>
    <row r="41" spans="1:11" ht="12.75">
      <c r="A41" t="s">
        <v>73</v>
      </c>
      <c r="B41" s="1" t="s">
        <v>71</v>
      </c>
      <c r="C41" s="1" t="s">
        <v>17</v>
      </c>
      <c r="D41" s="1">
        <v>90.5</v>
      </c>
      <c r="E41" s="1">
        <v>60.6</v>
      </c>
      <c r="F41" s="1">
        <v>1219</v>
      </c>
      <c r="G41" s="1">
        <f>16*14+5</f>
        <v>229</v>
      </c>
      <c r="H41" s="1">
        <v>27.1</v>
      </c>
      <c r="I41" s="2">
        <f>G41/(F41/144)</f>
        <v>27.05168170631665</v>
      </c>
      <c r="J41" s="1" t="s">
        <v>15</v>
      </c>
      <c r="K41" s="2">
        <f>G41/(F41/144)^1.5</f>
        <v>9.297660028824476</v>
      </c>
    </row>
    <row r="42" spans="1:11" ht="12.75">
      <c r="A42" t="s">
        <v>74</v>
      </c>
      <c r="B42" s="1" t="s">
        <v>71</v>
      </c>
      <c r="C42" s="1" t="s">
        <v>17</v>
      </c>
      <c r="D42" s="1">
        <v>37</v>
      </c>
      <c r="E42" s="1">
        <v>56.3</v>
      </c>
      <c r="F42" s="1">
        <v>372</v>
      </c>
      <c r="G42" s="1">
        <v>77.6</v>
      </c>
      <c r="H42" s="1" t="s">
        <v>15</v>
      </c>
      <c r="I42" s="2">
        <f>G42/(F42/144)</f>
        <v>30.03870967741935</v>
      </c>
      <c r="J42" s="1" t="s">
        <v>15</v>
      </c>
      <c r="K42" s="2">
        <f>G42/(F42/144)^1.5</f>
        <v>18.689214544509134</v>
      </c>
    </row>
    <row r="43" spans="1:11" ht="12.75">
      <c r="A43" t="s">
        <v>75</v>
      </c>
      <c r="B43" s="1" t="s">
        <v>76</v>
      </c>
      <c r="C43" s="1" t="s">
        <v>14</v>
      </c>
      <c r="D43" s="1">
        <v>58</v>
      </c>
      <c r="E43" s="1" t="s">
        <v>15</v>
      </c>
      <c r="F43" s="1">
        <v>550</v>
      </c>
      <c r="G43" s="1">
        <v>68</v>
      </c>
      <c r="H43" s="1">
        <v>17.8</v>
      </c>
      <c r="I43" s="2">
        <f>G43/(F43/144)</f>
        <v>17.80363636363636</v>
      </c>
      <c r="J43" s="1" t="s">
        <v>15</v>
      </c>
      <c r="K43" s="2">
        <f>G43/(F43/144)^1.5</f>
        <v>9.109795263508962</v>
      </c>
    </row>
    <row r="44" spans="1:11" ht="12.75">
      <c r="A44" t="s">
        <v>77</v>
      </c>
      <c r="B44" s="1" t="s">
        <v>76</v>
      </c>
      <c r="C44" s="1" t="s">
        <v>17</v>
      </c>
      <c r="D44" s="1">
        <v>53</v>
      </c>
      <c r="E44" s="1">
        <v>40</v>
      </c>
      <c r="F44" s="1">
        <v>424</v>
      </c>
      <c r="G44" s="1">
        <v>66</v>
      </c>
      <c r="H44" s="1" t="s">
        <v>15</v>
      </c>
      <c r="I44" s="2">
        <f>G44/(F44/144)</f>
        <v>22.41509433962264</v>
      </c>
      <c r="J44" s="1" t="s">
        <v>15</v>
      </c>
      <c r="K44" s="2">
        <f>G44/(F44/144)^1.5</f>
        <v>13.062878541287883</v>
      </c>
    </row>
    <row r="45" spans="1:11" ht="12.75">
      <c r="A45" t="s">
        <v>78</v>
      </c>
      <c r="B45" s="1" t="s">
        <v>76</v>
      </c>
      <c r="C45" s="1" t="s">
        <v>17</v>
      </c>
      <c r="D45" s="1">
        <v>70.8</v>
      </c>
      <c r="E45" s="1">
        <v>47.2</v>
      </c>
      <c r="F45" s="1" t="s">
        <v>15</v>
      </c>
      <c r="G45" s="1">
        <f>16*8.25</f>
        <v>132</v>
      </c>
      <c r="H45" s="1" t="s">
        <v>15</v>
      </c>
      <c r="I45" s="1" t="s">
        <v>15</v>
      </c>
      <c r="J45" s="1" t="s">
        <v>15</v>
      </c>
      <c r="K45" s="1" t="s">
        <v>15</v>
      </c>
    </row>
    <row r="46" spans="1:12" ht="12.75">
      <c r="A46" t="s">
        <v>79</v>
      </c>
      <c r="B46" s="1" t="s">
        <v>76</v>
      </c>
      <c r="C46" s="1" t="s">
        <v>17</v>
      </c>
      <c r="D46" s="1">
        <v>60</v>
      </c>
      <c r="E46" s="1">
        <v>57</v>
      </c>
      <c r="F46" s="1">
        <v>655</v>
      </c>
      <c r="G46" s="1">
        <f>16*6+2</f>
        <v>98</v>
      </c>
      <c r="H46" s="1" t="s">
        <v>15</v>
      </c>
      <c r="I46" s="2">
        <f>G46/(F46/144)</f>
        <v>21.545038167938934</v>
      </c>
      <c r="J46" s="1" t="s">
        <v>15</v>
      </c>
      <c r="K46" s="2">
        <f>G46/(F46/144)^1.5</f>
        <v>10.102011622719685</v>
      </c>
      <c r="L46" t="s">
        <v>80</v>
      </c>
    </row>
    <row r="47" spans="1:11" ht="12.75">
      <c r="A47" t="s">
        <v>81</v>
      </c>
      <c r="B47" s="1" t="s">
        <v>76</v>
      </c>
      <c r="C47" s="1" t="s">
        <v>17</v>
      </c>
      <c r="D47" s="1">
        <v>90</v>
      </c>
      <c r="E47" s="1">
        <v>86.6</v>
      </c>
      <c r="F47" s="1" t="s">
        <v>15</v>
      </c>
      <c r="G47" s="1">
        <f>16*17+10</f>
        <v>282</v>
      </c>
      <c r="H47" s="1" t="s">
        <v>15</v>
      </c>
      <c r="I47" s="1" t="s">
        <v>15</v>
      </c>
      <c r="J47" s="1" t="s">
        <v>15</v>
      </c>
      <c r="K47" s="1" t="s">
        <v>15</v>
      </c>
    </row>
    <row r="48" spans="1:11" ht="12.75">
      <c r="A48" t="s">
        <v>82</v>
      </c>
      <c r="B48" s="1" t="s">
        <v>83</v>
      </c>
      <c r="C48" s="1" t="s">
        <v>17</v>
      </c>
      <c r="D48" s="1">
        <v>78.7</v>
      </c>
      <c r="E48" s="1">
        <v>48.4</v>
      </c>
      <c r="F48" s="1">
        <v>543</v>
      </c>
      <c r="G48" s="1">
        <v>99</v>
      </c>
      <c r="H48" s="1" t="s">
        <v>15</v>
      </c>
      <c r="I48" s="2">
        <f>G48/(F48/144)</f>
        <v>26.25414364640884</v>
      </c>
      <c r="J48" s="1" t="s">
        <v>15</v>
      </c>
      <c r="K48" s="2">
        <f>G48/(F48/144)^1.5</f>
        <v>13.52007772647182</v>
      </c>
    </row>
    <row r="49" spans="1:11" ht="12.75">
      <c r="A49" t="s">
        <v>84</v>
      </c>
      <c r="B49" s="1" t="s">
        <v>83</v>
      </c>
      <c r="C49" s="1" t="s">
        <v>17</v>
      </c>
      <c r="D49" s="1">
        <v>50</v>
      </c>
      <c r="E49" s="1">
        <v>38.7</v>
      </c>
      <c r="F49" s="1">
        <v>625</v>
      </c>
      <c r="G49" s="1">
        <f>16*3.8</f>
        <v>60.8</v>
      </c>
      <c r="H49" s="1">
        <v>14.1</v>
      </c>
      <c r="I49" s="2">
        <f>G49/(F49/144)</f>
        <v>14.00832</v>
      </c>
      <c r="J49" s="1" t="s">
        <v>15</v>
      </c>
      <c r="K49" s="2">
        <f>G49/(F49/144)^1.5</f>
        <v>6.7239936</v>
      </c>
    </row>
    <row r="50" spans="1:11" ht="12.75">
      <c r="A50" t="s">
        <v>85</v>
      </c>
      <c r="B50" s="1" t="s">
        <v>83</v>
      </c>
      <c r="C50" s="1" t="s">
        <v>17</v>
      </c>
      <c r="D50" s="1">
        <v>54</v>
      </c>
      <c r="E50" s="1">
        <v>45</v>
      </c>
      <c r="F50" s="1" t="s">
        <v>15</v>
      </c>
      <c r="G50" s="1">
        <f>16*8</f>
        <v>128</v>
      </c>
      <c r="H50" s="1" t="s">
        <v>15</v>
      </c>
      <c r="I50" s="1" t="s">
        <v>15</v>
      </c>
      <c r="J50" s="1" t="s">
        <v>15</v>
      </c>
      <c r="K50" s="1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0" sqref="A10"/>
    </sheetView>
  </sheetViews>
  <sheetFormatPr defaultColWidth="12.57421875" defaultRowHeight="12.75"/>
  <cols>
    <col min="1" max="1" width="62.28125" style="0" customWidth="1"/>
    <col min="2" max="2" width="9.140625" style="0" customWidth="1"/>
    <col min="3" max="3" width="11.7109375" style="0" customWidth="1"/>
    <col min="4" max="4" width="9.421875" style="0" customWidth="1"/>
    <col min="5" max="5" width="7.00390625" style="0" customWidth="1"/>
    <col min="6" max="6" width="9.8515625" style="0" customWidth="1"/>
    <col min="7" max="7" width="7.28125" style="0" customWidth="1"/>
    <col min="8" max="8" width="10.57421875" style="0" customWidth="1"/>
    <col min="9" max="9" width="11.57421875" style="0" customWidth="1"/>
    <col min="10" max="10" width="10.7109375" style="0" customWidth="1"/>
    <col min="11" max="11" width="9.140625" style="0" customWidth="1"/>
    <col min="12" max="16384" width="11.57421875" style="0" customWidth="1"/>
  </cols>
  <sheetData>
    <row r="1" ht="12.75">
      <c r="A1" t="s">
        <v>0</v>
      </c>
    </row>
    <row r="2" spans="1:12" ht="12.75">
      <c r="A2" t="s">
        <v>86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t="s">
        <v>11</v>
      </c>
    </row>
    <row r="3" spans="1:11" ht="12.75">
      <c r="A3" t="s">
        <v>64</v>
      </c>
      <c r="B3" s="1" t="s">
        <v>65</v>
      </c>
      <c r="C3" s="1" t="s">
        <v>14</v>
      </c>
      <c r="D3" s="1">
        <v>48</v>
      </c>
      <c r="E3" s="1">
        <v>30.25</v>
      </c>
      <c r="F3" s="1">
        <v>400</v>
      </c>
      <c r="G3" s="1">
        <v>14.7</v>
      </c>
      <c r="H3" s="1">
        <v>5.3</v>
      </c>
      <c r="I3" s="2">
        <f>G3/(F3/144)</f>
        <v>5.292</v>
      </c>
      <c r="J3" s="1" t="s">
        <v>15</v>
      </c>
      <c r="K3" s="2">
        <f>G3/(F3/144)^1.5</f>
        <v>3.1752</v>
      </c>
    </row>
    <row r="4" spans="1:11" ht="12.75">
      <c r="A4" t="s">
        <v>63</v>
      </c>
      <c r="B4" s="1" t="s">
        <v>59</v>
      </c>
      <c r="C4" s="1" t="s">
        <v>17</v>
      </c>
      <c r="D4" s="1">
        <v>78.3</v>
      </c>
      <c r="E4" s="1">
        <v>40.8</v>
      </c>
      <c r="F4" s="1">
        <v>1033</v>
      </c>
      <c r="G4" s="1">
        <v>69</v>
      </c>
      <c r="H4" s="1">
        <v>9.62</v>
      </c>
      <c r="I4" s="2">
        <f>G4/(F4/144)</f>
        <v>9.618586640851888</v>
      </c>
      <c r="J4" s="1" t="s">
        <v>15</v>
      </c>
      <c r="K4" s="2">
        <f>G4/(F4/144)^1.5</f>
        <v>3.5912227747307917</v>
      </c>
    </row>
    <row r="5" spans="1:11" ht="12.75">
      <c r="A5" t="s">
        <v>19</v>
      </c>
      <c r="B5" s="1" t="s">
        <v>20</v>
      </c>
      <c r="C5" s="1" t="s">
        <v>14</v>
      </c>
      <c r="D5" s="1">
        <v>44</v>
      </c>
      <c r="E5" s="1">
        <v>31.5</v>
      </c>
      <c r="F5" s="1">
        <v>513</v>
      </c>
      <c r="G5" s="1">
        <v>27</v>
      </c>
      <c r="H5" s="1">
        <v>7.6</v>
      </c>
      <c r="I5" s="2">
        <f>G5/(F5/144)</f>
        <v>7.578947368421052</v>
      </c>
      <c r="J5" s="1" t="s">
        <v>15</v>
      </c>
      <c r="K5" s="2">
        <f>G5/(F5/144)^1.5</f>
        <v>4.015424408786659</v>
      </c>
    </row>
    <row r="6" spans="1:12" ht="12.75">
      <c r="A6" t="s">
        <v>66</v>
      </c>
      <c r="B6" s="1" t="s">
        <v>65</v>
      </c>
      <c r="C6" s="1" t="s">
        <v>17</v>
      </c>
      <c r="D6" s="1">
        <v>42</v>
      </c>
      <c r="E6" s="1">
        <v>34</v>
      </c>
      <c r="F6" s="1">
        <v>400</v>
      </c>
      <c r="G6" s="1">
        <v>19.05</v>
      </c>
      <c r="H6" s="1">
        <v>41.9</v>
      </c>
      <c r="I6" s="2">
        <f>G6/(F6/144)</f>
        <v>6.8580000000000005</v>
      </c>
      <c r="J6" s="1" t="s">
        <v>15</v>
      </c>
      <c r="K6" s="2">
        <f>G6/(F6/144)^1.5</f>
        <v>4.1148</v>
      </c>
      <c r="L6" s="3" t="s">
        <v>38</v>
      </c>
    </row>
    <row r="7" spans="1:12" ht="12.75">
      <c r="A7" t="s">
        <v>39</v>
      </c>
      <c r="B7" s="1" t="s">
        <v>33</v>
      </c>
      <c r="C7" s="1" t="s">
        <v>17</v>
      </c>
      <c r="D7" s="1">
        <v>79</v>
      </c>
      <c r="E7" s="1" t="s">
        <v>15</v>
      </c>
      <c r="F7" s="1">
        <v>477</v>
      </c>
      <c r="G7" s="1">
        <v>27.6</v>
      </c>
      <c r="H7" s="1">
        <v>7.5</v>
      </c>
      <c r="I7" s="2">
        <f>G7/(F7/144)</f>
        <v>8.332075471698113</v>
      </c>
      <c r="J7" s="1" t="s">
        <v>15</v>
      </c>
      <c r="K7" s="2">
        <f>G7/(F7/144)^1.5</f>
        <v>4.5779943426219685</v>
      </c>
      <c r="L7" s="3" t="s">
        <v>40</v>
      </c>
    </row>
    <row r="8" spans="2:12" ht="12.75">
      <c r="B8" s="4">
        <f>5/49</f>
        <v>0.10204081632653061</v>
      </c>
      <c r="C8" s="1"/>
      <c r="D8" s="1"/>
      <c r="E8" s="1"/>
      <c r="F8" s="1"/>
      <c r="G8" s="1"/>
      <c r="H8" s="1"/>
      <c r="I8" s="2"/>
      <c r="J8" s="1"/>
      <c r="K8" s="2"/>
      <c r="L8" s="3"/>
    </row>
    <row r="9" spans="1:12" ht="12.75">
      <c r="A9" t="s">
        <v>87</v>
      </c>
      <c r="B9" s="1"/>
      <c r="C9" s="1"/>
      <c r="D9" s="1"/>
      <c r="E9" s="1"/>
      <c r="F9" s="1"/>
      <c r="G9" s="1"/>
      <c r="H9" s="1"/>
      <c r="I9" s="2"/>
      <c r="J9" s="1"/>
      <c r="K9" s="2"/>
      <c r="L9" s="3"/>
    </row>
    <row r="10" spans="1:11" ht="12.75">
      <c r="A10" t="s">
        <v>88</v>
      </c>
      <c r="B10" s="1" t="s">
        <v>46</v>
      </c>
      <c r="C10" s="1" t="s">
        <v>17</v>
      </c>
      <c r="D10" s="1">
        <v>40.7</v>
      </c>
      <c r="E10" s="1">
        <v>43.4</v>
      </c>
      <c r="F10" s="1">
        <v>691.3</v>
      </c>
      <c r="G10" s="1">
        <v>54</v>
      </c>
      <c r="H10" s="1">
        <v>11.2</v>
      </c>
      <c r="I10" s="2">
        <f>G10/(F10/144)</f>
        <v>11.248372631274412</v>
      </c>
      <c r="J10" s="1">
        <v>5.1</v>
      </c>
      <c r="K10" s="2">
        <f>G10/(F10/144)^1.5</f>
        <v>5.133784833704467</v>
      </c>
    </row>
    <row r="11" spans="1:11" ht="12.75">
      <c r="A11" t="s">
        <v>41</v>
      </c>
      <c r="B11" s="1" t="s">
        <v>42</v>
      </c>
      <c r="C11" s="1" t="s">
        <v>17</v>
      </c>
      <c r="D11" s="1">
        <v>42.275</v>
      </c>
      <c r="E11" s="1">
        <v>47.25</v>
      </c>
      <c r="F11" s="1">
        <v>558</v>
      </c>
      <c r="G11" s="1">
        <v>48</v>
      </c>
      <c r="H11" s="1">
        <v>12.3</v>
      </c>
      <c r="I11" s="2">
        <f>G11/(F11/144)</f>
        <v>12.387096774193548</v>
      </c>
      <c r="J11" s="1" t="s">
        <v>15</v>
      </c>
      <c r="K11" s="2">
        <f>G11/(F11/144)^1.5</f>
        <v>6.292651453944923</v>
      </c>
    </row>
    <row r="12" spans="1:11" ht="12.75">
      <c r="A12" t="s">
        <v>22</v>
      </c>
      <c r="B12" s="1" t="s">
        <v>20</v>
      </c>
      <c r="C12" s="1" t="s">
        <v>17</v>
      </c>
      <c r="D12" s="1">
        <v>61</v>
      </c>
      <c r="E12" s="1">
        <v>40.9</v>
      </c>
      <c r="F12" s="1">
        <v>559.5</v>
      </c>
      <c r="G12" s="1">
        <v>51.2</v>
      </c>
      <c r="H12" s="1">
        <v>13.19</v>
      </c>
      <c r="I12" s="2">
        <f>G12/(F12/144)</f>
        <v>13.177479892761395</v>
      </c>
      <c r="J12" s="1" t="s">
        <v>15</v>
      </c>
      <c r="K12" s="2">
        <f>G12/(F12/144)^1.5</f>
        <v>6.685187043753075</v>
      </c>
    </row>
    <row r="13" spans="1:11" ht="12.75">
      <c r="A13" t="s">
        <v>84</v>
      </c>
      <c r="B13" s="1" t="s">
        <v>83</v>
      </c>
      <c r="C13" s="1" t="s">
        <v>17</v>
      </c>
      <c r="D13" s="1">
        <v>50</v>
      </c>
      <c r="E13" s="1">
        <v>38.7</v>
      </c>
      <c r="F13" s="1">
        <v>625</v>
      </c>
      <c r="G13" s="1">
        <f>16*3.8</f>
        <v>60.8</v>
      </c>
      <c r="H13" s="1">
        <v>14.1</v>
      </c>
      <c r="I13" s="2">
        <f>G13/(F13/144)</f>
        <v>14.00832</v>
      </c>
      <c r="J13" s="1" t="s">
        <v>15</v>
      </c>
      <c r="K13" s="2">
        <f>G13/(F13/144)^1.5</f>
        <v>6.7239936</v>
      </c>
    </row>
    <row r="14" spans="1:12" ht="12.75">
      <c r="A14" t="s">
        <v>68</v>
      </c>
      <c r="B14" s="1" t="s">
        <v>65</v>
      </c>
      <c r="C14" s="1" t="s">
        <v>17</v>
      </c>
      <c r="D14" s="1">
        <v>47.6</v>
      </c>
      <c r="E14" s="1">
        <v>48.1</v>
      </c>
      <c r="F14" s="1">
        <v>630.8</v>
      </c>
      <c r="G14" s="1">
        <v>62</v>
      </c>
      <c r="H14" s="1">
        <v>17</v>
      </c>
      <c r="I14" s="2">
        <f>G14/(F14/144)</f>
        <v>14.153455928979074</v>
      </c>
      <c r="J14" s="1" t="s">
        <v>15</v>
      </c>
      <c r="K14" s="2">
        <f>G14/(F14/144)^1.5</f>
        <v>6.762353982992854</v>
      </c>
      <c r="L14" t="s">
        <v>69</v>
      </c>
    </row>
    <row r="15" spans="2:11" ht="12.75">
      <c r="B15" s="4">
        <f>5/49</f>
        <v>0.10204081632653061</v>
      </c>
      <c r="C15" s="1"/>
      <c r="D15" s="1"/>
      <c r="E15" s="1"/>
      <c r="F15" s="1"/>
      <c r="G15" s="1"/>
      <c r="H15" s="1"/>
      <c r="I15" s="2"/>
      <c r="J15" s="1"/>
      <c r="K15" s="2"/>
    </row>
    <row r="16" spans="1:11" ht="12.75">
      <c r="A16" t="s">
        <v>89</v>
      </c>
      <c r="B16" s="1"/>
      <c r="C16" s="1"/>
      <c r="D16" s="1"/>
      <c r="E16" s="1"/>
      <c r="F16" s="1"/>
      <c r="G16" s="1"/>
      <c r="H16" s="1"/>
      <c r="I16" s="2"/>
      <c r="J16" s="1"/>
      <c r="K16" s="2"/>
    </row>
    <row r="17" spans="1:11" ht="12.75">
      <c r="A17" t="s">
        <v>72</v>
      </c>
      <c r="B17" s="1" t="s">
        <v>71</v>
      </c>
      <c r="C17" s="1" t="s">
        <v>17</v>
      </c>
      <c r="D17" s="1">
        <v>83.7</v>
      </c>
      <c r="E17" s="1">
        <v>61.8</v>
      </c>
      <c r="F17" s="1">
        <v>1053</v>
      </c>
      <c r="G17" s="1">
        <f>16*8.75</f>
        <v>140</v>
      </c>
      <c r="H17" s="1" t="s">
        <v>15</v>
      </c>
      <c r="I17" s="2">
        <f>G17/(F17/144)</f>
        <v>19.145299145299145</v>
      </c>
      <c r="J17" s="1" t="s">
        <v>15</v>
      </c>
      <c r="K17" s="2">
        <f>G17/(F17/144)^1.5</f>
        <v>7.079934128458765</v>
      </c>
    </row>
    <row r="18" spans="1:11" ht="12.75">
      <c r="A18" t="s">
        <v>90</v>
      </c>
      <c r="B18" s="1" t="s">
        <v>33</v>
      </c>
      <c r="C18" s="1" t="s">
        <v>17</v>
      </c>
      <c r="D18" s="1">
        <v>80.75</v>
      </c>
      <c r="E18" s="1">
        <v>74</v>
      </c>
      <c r="F18" s="1">
        <v>1360</v>
      </c>
      <c r="G18" s="1">
        <f>(16*13)+8</f>
        <v>216</v>
      </c>
      <c r="H18" s="1">
        <v>22.02</v>
      </c>
      <c r="I18" s="2">
        <f>G18/(F18/144)</f>
        <v>22.870588235294118</v>
      </c>
      <c r="J18" s="1">
        <v>7.4</v>
      </c>
      <c r="K18" s="2">
        <f>G18/(F18/144)^1.5</f>
        <v>7.441990764696486</v>
      </c>
    </row>
    <row r="19" spans="1:11" ht="12.75">
      <c r="A19" t="s">
        <v>54</v>
      </c>
      <c r="B19" s="1" t="s">
        <v>50</v>
      </c>
      <c r="C19" s="1" t="s">
        <v>17</v>
      </c>
      <c r="D19" s="1">
        <v>53</v>
      </c>
      <c r="E19" s="1">
        <v>38</v>
      </c>
      <c r="F19" s="1">
        <v>430</v>
      </c>
      <c r="G19" s="1">
        <v>40</v>
      </c>
      <c r="H19" s="1" t="s">
        <v>15</v>
      </c>
      <c r="I19" s="2">
        <f>G19/(F19/144)</f>
        <v>13.395348837209301</v>
      </c>
      <c r="J19" s="1" t="s">
        <v>15</v>
      </c>
      <c r="K19" s="2">
        <f>G19/(F19/144)^1.5</f>
        <v>7.751772992655554</v>
      </c>
    </row>
    <row r="20" spans="1:12" ht="12.75">
      <c r="A20" t="s">
        <v>37</v>
      </c>
      <c r="B20" s="1" t="s">
        <v>33</v>
      </c>
      <c r="C20" s="1" t="s">
        <v>17</v>
      </c>
      <c r="D20" s="1">
        <v>111</v>
      </c>
      <c r="E20" s="1">
        <v>99.5</v>
      </c>
      <c r="F20" s="1">
        <v>2139</v>
      </c>
      <c r="G20" s="1">
        <f>(16*29)+3</f>
        <v>467</v>
      </c>
      <c r="H20" s="1">
        <v>21.8</v>
      </c>
      <c r="I20" s="2">
        <f>G20/(F20/144)</f>
        <v>31.43899018232819</v>
      </c>
      <c r="J20" s="1" t="s">
        <v>15</v>
      </c>
      <c r="K20" s="2">
        <f>G20/(F20/144)^1.5</f>
        <v>8.157262570639967</v>
      </c>
      <c r="L20" s="3" t="s">
        <v>38</v>
      </c>
    </row>
    <row r="21" spans="1:11" ht="12.75">
      <c r="A21" t="s">
        <v>29</v>
      </c>
      <c r="B21" s="1" t="s">
        <v>25</v>
      </c>
      <c r="C21" s="1" t="s">
        <v>17</v>
      </c>
      <c r="D21" s="1">
        <v>44</v>
      </c>
      <c r="E21" s="1">
        <v>42.3</v>
      </c>
      <c r="F21" s="1">
        <v>403</v>
      </c>
      <c r="G21" s="1">
        <v>40.6</v>
      </c>
      <c r="H21" s="1" t="s">
        <v>15</v>
      </c>
      <c r="I21" s="2">
        <f>G21/(F21/144)</f>
        <v>14.507196029776676</v>
      </c>
      <c r="J21" s="1" t="s">
        <v>15</v>
      </c>
      <c r="K21" s="2">
        <f>G21/(F21/144)^1.5</f>
        <v>8.671858893437145</v>
      </c>
    </row>
    <row r="22" spans="1:12" ht="12.75">
      <c r="A22" t="s">
        <v>58</v>
      </c>
      <c r="B22" s="1" t="s">
        <v>59</v>
      </c>
      <c r="C22" s="1" t="s">
        <v>17</v>
      </c>
      <c r="D22" s="1">
        <v>55</v>
      </c>
      <c r="E22" s="1">
        <v>45</v>
      </c>
      <c r="F22" s="1">
        <v>550</v>
      </c>
      <c r="G22" s="1">
        <v>65</v>
      </c>
      <c r="H22" s="1" t="s">
        <v>15</v>
      </c>
      <c r="I22" s="2">
        <f>G22/(F22/144)</f>
        <v>17.018181818181816</v>
      </c>
      <c r="J22" s="1" t="s">
        <v>15</v>
      </c>
      <c r="K22" s="2">
        <f>G22/(F22/144)^1.5</f>
        <v>8.70789253129533</v>
      </c>
      <c r="L22" t="s">
        <v>60</v>
      </c>
    </row>
    <row r="23" spans="1:11" ht="12.75">
      <c r="A23" t="s">
        <v>75</v>
      </c>
      <c r="B23" s="1" t="s">
        <v>76</v>
      </c>
      <c r="C23" s="1" t="s">
        <v>14</v>
      </c>
      <c r="D23" s="1">
        <v>58</v>
      </c>
      <c r="E23" s="1" t="s">
        <v>15</v>
      </c>
      <c r="F23" s="1">
        <v>550</v>
      </c>
      <c r="G23" s="1">
        <v>68</v>
      </c>
      <c r="H23" s="1">
        <v>17.8</v>
      </c>
      <c r="I23" s="2">
        <f>G23/(F23/144)</f>
        <v>17.80363636363636</v>
      </c>
      <c r="J23" s="1" t="s">
        <v>15</v>
      </c>
      <c r="K23" s="2">
        <f>G23/(F23/144)^1.5</f>
        <v>9.109795263508962</v>
      </c>
    </row>
    <row r="24" spans="1:11" ht="12.75">
      <c r="A24" t="s">
        <v>73</v>
      </c>
      <c r="B24" s="1" t="s">
        <v>71</v>
      </c>
      <c r="C24" s="1" t="s">
        <v>17</v>
      </c>
      <c r="D24" s="1">
        <v>90.5</v>
      </c>
      <c r="E24" s="1">
        <v>60.6</v>
      </c>
      <c r="F24" s="1">
        <v>1219</v>
      </c>
      <c r="G24" s="1">
        <f>16*14+5</f>
        <v>229</v>
      </c>
      <c r="H24" s="1">
        <v>27.1</v>
      </c>
      <c r="I24" s="2">
        <f>G24/(F24/144)</f>
        <v>27.05168170631665</v>
      </c>
      <c r="J24" s="1" t="s">
        <v>15</v>
      </c>
      <c r="K24" s="2">
        <f>G24/(F24/144)^1.5</f>
        <v>9.297660028824476</v>
      </c>
    </row>
    <row r="25" spans="1:11" ht="12.75">
      <c r="A25" t="s">
        <v>31</v>
      </c>
      <c r="B25" s="1" t="s">
        <v>25</v>
      </c>
      <c r="C25" s="1" t="s">
        <v>17</v>
      </c>
      <c r="D25" s="1">
        <v>60.2</v>
      </c>
      <c r="E25" s="1">
        <v>48.7</v>
      </c>
      <c r="F25" s="1">
        <v>592.8</v>
      </c>
      <c r="G25" s="1">
        <v>79.2</v>
      </c>
      <c r="H25" s="1">
        <v>19.22</v>
      </c>
      <c r="I25" s="2">
        <f>G25/(F25/144)</f>
        <v>19.238866396761136</v>
      </c>
      <c r="J25" s="1" t="s">
        <v>15</v>
      </c>
      <c r="K25" s="2">
        <f>G25/(F25/144)^1.5</f>
        <v>9.482145765361805</v>
      </c>
    </row>
    <row r="26" spans="1:11" ht="12.75">
      <c r="A26" t="s">
        <v>49</v>
      </c>
      <c r="B26" s="1" t="s">
        <v>50</v>
      </c>
      <c r="C26" s="1" t="s">
        <v>14</v>
      </c>
      <c r="D26" s="1">
        <v>76</v>
      </c>
      <c r="E26" s="1">
        <v>49</v>
      </c>
      <c r="F26" s="1">
        <v>667.5</v>
      </c>
      <c r="G26" s="1">
        <f>16*6</f>
        <v>96</v>
      </c>
      <c r="H26" s="1" t="s">
        <v>15</v>
      </c>
      <c r="I26" s="2">
        <f>G26/(F26/144)</f>
        <v>20.71011235955056</v>
      </c>
      <c r="J26" s="1" t="s">
        <v>15</v>
      </c>
      <c r="K26" s="2">
        <f>G26/(F26/144)^1.5</f>
        <v>9.619180321866535</v>
      </c>
    </row>
    <row r="27" spans="1:11" ht="12.75">
      <c r="A27" t="s">
        <v>36</v>
      </c>
      <c r="B27" s="1" t="s">
        <v>33</v>
      </c>
      <c r="C27" s="1" t="s">
        <v>17</v>
      </c>
      <c r="D27" s="1">
        <v>60</v>
      </c>
      <c r="E27" s="1">
        <v>42.5</v>
      </c>
      <c r="F27" s="1">
        <v>364</v>
      </c>
      <c r="G27" s="1">
        <f>2.5*16</f>
        <v>40</v>
      </c>
      <c r="H27" s="1">
        <v>15.6</v>
      </c>
      <c r="I27" s="2">
        <f>G27/(F27/144)</f>
        <v>15.824175824175825</v>
      </c>
      <c r="J27" s="1" t="s">
        <v>15</v>
      </c>
      <c r="K27" s="2">
        <f>G27/(F27/144)^1.5</f>
        <v>9.95294614206305</v>
      </c>
    </row>
    <row r="28" spans="2:11" ht="12.75">
      <c r="B28" s="4">
        <f>11/49</f>
        <v>0.22448979591836735</v>
      </c>
      <c r="C28" s="1"/>
      <c r="D28" s="1"/>
      <c r="E28" s="1"/>
      <c r="F28" s="1"/>
      <c r="G28" s="1"/>
      <c r="H28" s="1"/>
      <c r="I28" s="2"/>
      <c r="J28" s="1"/>
      <c r="K28" s="2"/>
    </row>
    <row r="29" ht="12.75">
      <c r="A29" t="s">
        <v>91</v>
      </c>
    </row>
    <row r="30" spans="1:12" ht="12.75">
      <c r="A30" t="s">
        <v>79</v>
      </c>
      <c r="B30" s="1" t="s">
        <v>76</v>
      </c>
      <c r="C30" s="1" t="s">
        <v>17</v>
      </c>
      <c r="D30" s="1">
        <v>60</v>
      </c>
      <c r="E30" s="1">
        <v>57</v>
      </c>
      <c r="F30" s="1">
        <v>655</v>
      </c>
      <c r="G30" s="1">
        <f>16*6+2</f>
        <v>98</v>
      </c>
      <c r="H30" s="1" t="s">
        <v>15</v>
      </c>
      <c r="I30" s="2">
        <f>G30/(F30/144)</f>
        <v>21.545038167938934</v>
      </c>
      <c r="J30" s="1" t="s">
        <v>15</v>
      </c>
      <c r="K30" s="2">
        <f>G30/(F30/144)^1.5</f>
        <v>10.102011622719685</v>
      </c>
      <c r="L30" t="s">
        <v>80</v>
      </c>
    </row>
    <row r="31" spans="1:11" ht="12.75">
      <c r="A31" t="s">
        <v>92</v>
      </c>
      <c r="B31" s="1" t="s">
        <v>13</v>
      </c>
      <c r="C31" s="1" t="s">
        <v>17</v>
      </c>
      <c r="D31" s="1">
        <v>71</v>
      </c>
      <c r="E31" s="1" t="s">
        <v>15</v>
      </c>
      <c r="F31" s="1">
        <v>755</v>
      </c>
      <c r="G31" s="1">
        <f>16*8+10</f>
        <v>138</v>
      </c>
      <c r="H31" s="1">
        <v>26.3</v>
      </c>
      <c r="I31" s="2">
        <f>G31/(F31/144)</f>
        <v>26.320529801324504</v>
      </c>
      <c r="J31" s="1">
        <v>11.5</v>
      </c>
      <c r="K31" s="2">
        <f>G31/(F31/144)^1.5</f>
        <v>11.49482588003061</v>
      </c>
    </row>
    <row r="32" spans="1:11" ht="12.75">
      <c r="A32" t="s">
        <v>30</v>
      </c>
      <c r="B32" s="1" t="s">
        <v>25</v>
      </c>
      <c r="C32" s="1" t="s">
        <v>17</v>
      </c>
      <c r="D32" s="1">
        <v>47.2</v>
      </c>
      <c r="E32" s="1">
        <v>36.5</v>
      </c>
      <c r="F32" s="1">
        <v>451</v>
      </c>
      <c r="G32" s="1">
        <f>16*4.3</f>
        <v>68.8</v>
      </c>
      <c r="H32" s="2">
        <v>22.2</v>
      </c>
      <c r="I32" s="2">
        <f>G32/(F32/144)</f>
        <v>21.967184035476716</v>
      </c>
      <c r="J32" s="1" t="s">
        <v>15</v>
      </c>
      <c r="K32" s="2">
        <f>G32/(F32/144)^1.5</f>
        <v>12.412731565763055</v>
      </c>
    </row>
    <row r="33" spans="1:12" ht="12.75">
      <c r="A33" t="s">
        <v>55</v>
      </c>
      <c r="B33" s="1" t="s">
        <v>50</v>
      </c>
      <c r="C33" s="1" t="s">
        <v>17</v>
      </c>
      <c r="D33" s="1">
        <v>55</v>
      </c>
      <c r="E33" s="1">
        <v>49.5</v>
      </c>
      <c r="F33" s="1">
        <v>564</v>
      </c>
      <c r="G33" s="1">
        <f>16*6+1</f>
        <v>97</v>
      </c>
      <c r="H33" s="1" t="s">
        <v>56</v>
      </c>
      <c r="I33" s="2">
        <f>G33/(F33/144)</f>
        <v>24.76595744680851</v>
      </c>
      <c r="J33" s="1" t="s">
        <v>15</v>
      </c>
      <c r="K33" s="2">
        <f>G33/(F33/144)^1.5</f>
        <v>12.51401918452887</v>
      </c>
      <c r="L33" t="s">
        <v>57</v>
      </c>
    </row>
    <row r="34" spans="1:11" ht="12.75">
      <c r="A34" t="s">
        <v>44</v>
      </c>
      <c r="B34" s="1" t="s">
        <v>42</v>
      </c>
      <c r="C34" s="1" t="s">
        <v>17</v>
      </c>
      <c r="D34" s="1">
        <v>47.25</v>
      </c>
      <c r="E34" s="1">
        <v>42</v>
      </c>
      <c r="F34" s="1">
        <v>400</v>
      </c>
      <c r="G34" s="1">
        <v>60</v>
      </c>
      <c r="H34" s="1" t="s">
        <v>15</v>
      </c>
      <c r="I34" s="2">
        <f>G34/(F34/144)</f>
        <v>21.6</v>
      </c>
      <c r="J34" s="1" t="s">
        <v>15</v>
      </c>
      <c r="K34" s="2">
        <f>G34/(F34/144)^1.5</f>
        <v>12.959999999999999</v>
      </c>
    </row>
    <row r="35" spans="1:11" ht="12.75">
      <c r="A35" t="s">
        <v>77</v>
      </c>
      <c r="B35" s="1" t="s">
        <v>76</v>
      </c>
      <c r="C35" s="1" t="s">
        <v>17</v>
      </c>
      <c r="D35" s="1">
        <v>53</v>
      </c>
      <c r="E35" s="1">
        <v>40</v>
      </c>
      <c r="F35" s="1">
        <v>424</v>
      </c>
      <c r="G35" s="1">
        <v>66</v>
      </c>
      <c r="H35" s="1" t="s">
        <v>15</v>
      </c>
      <c r="I35" s="2">
        <f>G35/(F35/144)</f>
        <v>22.41509433962264</v>
      </c>
      <c r="J35" s="1" t="s">
        <v>15</v>
      </c>
      <c r="K35" s="2">
        <f>G35/(F35/144)^1.5</f>
        <v>13.062878541287883</v>
      </c>
    </row>
    <row r="36" spans="1:11" ht="12.75">
      <c r="A36" t="s">
        <v>62</v>
      </c>
      <c r="B36" s="1" t="s">
        <v>59</v>
      </c>
      <c r="C36" s="1" t="s">
        <v>17</v>
      </c>
      <c r="D36" s="1">
        <v>126</v>
      </c>
      <c r="E36" s="1">
        <v>74.8</v>
      </c>
      <c r="F36" s="1">
        <v>1464</v>
      </c>
      <c r="G36" s="1">
        <f>16*26+10</f>
        <v>426</v>
      </c>
      <c r="H36" s="1">
        <v>36.04</v>
      </c>
      <c r="I36" s="2">
        <f>G36/(F36/144)</f>
        <v>41.9016393442623</v>
      </c>
      <c r="J36" s="1" t="s">
        <v>15</v>
      </c>
      <c r="K36" s="2">
        <f>G36/(F36/144)^1.5</f>
        <v>13.141402648905185</v>
      </c>
    </row>
    <row r="37" spans="1:11" ht="12.75">
      <c r="A37" t="s">
        <v>23</v>
      </c>
      <c r="B37" s="1" t="s">
        <v>20</v>
      </c>
      <c r="C37" s="1" t="s">
        <v>17</v>
      </c>
      <c r="D37" s="1">
        <v>86</v>
      </c>
      <c r="E37" s="1">
        <v>69</v>
      </c>
      <c r="F37" s="1">
        <v>1427</v>
      </c>
      <c r="G37" s="1">
        <f>16*26+3</f>
        <v>419</v>
      </c>
      <c r="H37" s="1" t="s">
        <v>15</v>
      </c>
      <c r="I37" s="2">
        <f>G37/(F37/144)</f>
        <v>42.28170988086896</v>
      </c>
      <c r="J37" s="1" t="s">
        <v>15</v>
      </c>
      <c r="K37" s="2">
        <f>G37/(F37/144)^1.5</f>
        <v>13.431416033601655</v>
      </c>
    </row>
    <row r="38" spans="1:11" ht="12.75">
      <c r="A38" t="s">
        <v>82</v>
      </c>
      <c r="B38" s="1" t="s">
        <v>83</v>
      </c>
      <c r="C38" s="1" t="s">
        <v>17</v>
      </c>
      <c r="D38" s="1">
        <v>78.7</v>
      </c>
      <c r="E38" s="1">
        <v>48.4</v>
      </c>
      <c r="F38" s="1">
        <v>543</v>
      </c>
      <c r="G38" s="1">
        <v>99</v>
      </c>
      <c r="H38" s="1" t="s">
        <v>15</v>
      </c>
      <c r="I38" s="2">
        <f>G38/(F38/144)</f>
        <v>26.25414364640884</v>
      </c>
      <c r="J38" s="1" t="s">
        <v>15</v>
      </c>
      <c r="K38" s="2">
        <f>G38/(F38/144)^1.5</f>
        <v>13.52007772647182</v>
      </c>
    </row>
    <row r="39" spans="2:11" ht="12.75">
      <c r="B39" s="4">
        <f>9/49</f>
        <v>0.1836734693877551</v>
      </c>
      <c r="C39" s="1"/>
      <c r="D39" s="1"/>
      <c r="E39" s="1"/>
      <c r="F39" s="1"/>
      <c r="G39" s="1"/>
      <c r="H39" s="1"/>
      <c r="I39" s="2"/>
      <c r="J39" s="1"/>
      <c r="K39" s="2"/>
    </row>
    <row r="40" spans="1:11" ht="12.75">
      <c r="A40" t="s">
        <v>93</v>
      </c>
      <c r="B40" s="1"/>
      <c r="C40" s="1"/>
      <c r="D40" s="1"/>
      <c r="E40" s="1"/>
      <c r="F40" s="1"/>
      <c r="G40" s="1"/>
      <c r="H40" s="1"/>
      <c r="I40" s="2"/>
      <c r="J40" s="1"/>
      <c r="K40" s="2"/>
    </row>
    <row r="41" spans="1:11" ht="12.75">
      <c r="A41" t="s">
        <v>43</v>
      </c>
      <c r="B41" s="1" t="s">
        <v>42</v>
      </c>
      <c r="C41" s="1" t="s">
        <v>17</v>
      </c>
      <c r="D41" s="1">
        <v>29.9</v>
      </c>
      <c r="E41" s="1">
        <v>14.2</v>
      </c>
      <c r="F41" s="1">
        <v>170</v>
      </c>
      <c r="G41" s="1">
        <v>18.4</v>
      </c>
      <c r="H41" s="1">
        <v>16.9</v>
      </c>
      <c r="I41" s="2">
        <f>G41/(F41/144)</f>
        <v>15.585882352941175</v>
      </c>
      <c r="J41" s="1" t="s">
        <v>15</v>
      </c>
      <c r="K41" s="2">
        <f>G41/(F41/144)^1.5</f>
        <v>14.344591301999946</v>
      </c>
    </row>
    <row r="42" spans="1:11" ht="12.75">
      <c r="A42" t="s">
        <v>16</v>
      </c>
      <c r="B42" s="1" t="s">
        <v>13</v>
      </c>
      <c r="C42" s="1" t="s">
        <v>17</v>
      </c>
      <c r="D42" s="1">
        <v>63</v>
      </c>
      <c r="E42" s="1">
        <v>55.1</v>
      </c>
      <c r="F42" s="1">
        <v>670</v>
      </c>
      <c r="G42" s="1">
        <v>149</v>
      </c>
      <c r="H42" s="1" t="s">
        <v>15</v>
      </c>
      <c r="I42" s="2">
        <f>G42/(F42/144)</f>
        <v>32.02388059701492</v>
      </c>
      <c r="J42" s="1" t="s">
        <v>15</v>
      </c>
      <c r="K42" s="2">
        <f>G42/(F42/144)^1.5</f>
        <v>14.84628531371275</v>
      </c>
    </row>
    <row r="43" spans="1:11" ht="12.75">
      <c r="A43" t="s">
        <v>47</v>
      </c>
      <c r="B43" s="1" t="s">
        <v>46</v>
      </c>
      <c r="C43" s="1" t="s">
        <v>17</v>
      </c>
      <c r="D43" s="1">
        <v>60.4</v>
      </c>
      <c r="E43" s="1">
        <v>44.5</v>
      </c>
      <c r="F43" s="1">
        <v>610</v>
      </c>
      <c r="G43" s="1">
        <f>16*8+3</f>
        <v>131</v>
      </c>
      <c r="H43" s="1" t="s">
        <v>15</v>
      </c>
      <c r="I43" s="2">
        <f>G43/(F43/144)</f>
        <v>30.92459016393443</v>
      </c>
      <c r="J43" s="1" t="s">
        <v>15</v>
      </c>
      <c r="K43" s="2">
        <f>G43/(F43/144)^1.5</f>
        <v>15.025200681142694</v>
      </c>
    </row>
    <row r="44" spans="1:11" ht="12.75">
      <c r="A44" t="s">
        <v>70</v>
      </c>
      <c r="B44" s="1" t="s">
        <v>71</v>
      </c>
      <c r="C44" s="1" t="s">
        <v>17</v>
      </c>
      <c r="D44" s="1">
        <v>61.4</v>
      </c>
      <c r="E44" s="1">
        <v>46</v>
      </c>
      <c r="F44" s="1">
        <v>623</v>
      </c>
      <c r="G44" s="1">
        <f>16*8.5</f>
        <v>136</v>
      </c>
      <c r="H44" s="1">
        <v>31.6</v>
      </c>
      <c r="I44" s="2">
        <f>G44/(F44/144)</f>
        <v>31.434991974317814</v>
      </c>
      <c r="J44" s="1" t="s">
        <v>15</v>
      </c>
      <c r="K44" s="2">
        <f>G44/(F44/144)^1.5</f>
        <v>15.112996317429182</v>
      </c>
    </row>
    <row r="45" spans="1:11" ht="12.75">
      <c r="A45" t="s">
        <v>61</v>
      </c>
      <c r="B45" s="1" t="s">
        <v>59</v>
      </c>
      <c r="C45" s="1" t="s">
        <v>17</v>
      </c>
      <c r="D45" s="1">
        <v>47.25</v>
      </c>
      <c r="E45" s="1">
        <v>59</v>
      </c>
      <c r="F45" s="1">
        <v>650</v>
      </c>
      <c r="G45" s="1">
        <f>16*9+8</f>
        <v>152</v>
      </c>
      <c r="H45" s="1" t="s">
        <v>15</v>
      </c>
      <c r="I45" s="2">
        <f>G45/(F45/144)</f>
        <v>33.67384615384615</v>
      </c>
      <c r="J45" s="1" t="s">
        <v>15</v>
      </c>
      <c r="K45" s="2">
        <f>G45/(F45/144)^1.5</f>
        <v>15.849562951032265</v>
      </c>
    </row>
    <row r="46" spans="1:11" ht="12.75">
      <c r="A46" t="s">
        <v>53</v>
      </c>
      <c r="B46" s="1" t="s">
        <v>50</v>
      </c>
      <c r="C46" s="1" t="s">
        <v>17</v>
      </c>
      <c r="D46" s="1">
        <v>60.6</v>
      </c>
      <c r="E46" s="1">
        <v>43.3</v>
      </c>
      <c r="F46" s="1">
        <v>540</v>
      </c>
      <c r="G46" s="1">
        <f>16*7+8</f>
        <v>120</v>
      </c>
      <c r="H46" s="1">
        <v>30</v>
      </c>
      <c r="I46" s="2">
        <f>G46/(F46/144)</f>
        <v>32</v>
      </c>
      <c r="J46" s="1" t="s">
        <v>15</v>
      </c>
      <c r="K46" s="2">
        <f>G46/(F46/144)^1.5</f>
        <v>16.524728943818314</v>
      </c>
    </row>
    <row r="47" spans="1:11" ht="12.75">
      <c r="A47" t="s">
        <v>35</v>
      </c>
      <c r="B47" s="1" t="s">
        <v>33</v>
      </c>
      <c r="C47" s="1" t="s">
        <v>17</v>
      </c>
      <c r="D47" s="1">
        <v>38.4</v>
      </c>
      <c r="E47" s="1">
        <v>29.9</v>
      </c>
      <c r="F47" s="1">
        <v>215</v>
      </c>
      <c r="G47" s="1">
        <v>30.6</v>
      </c>
      <c r="H47" s="1" t="s">
        <v>15</v>
      </c>
      <c r="I47" s="2">
        <f>G47/(F47/144)</f>
        <v>20.494883720930233</v>
      </c>
      <c r="J47" s="1" t="s">
        <v>15</v>
      </c>
      <c r="K47" s="2">
        <f>G47/(F47/144)^1.5</f>
        <v>16.77287362293597</v>
      </c>
    </row>
    <row r="48" spans="2:11" ht="12.75">
      <c r="B48" s="4">
        <f>7/49</f>
        <v>0.14285714285714285</v>
      </c>
      <c r="C48" s="1"/>
      <c r="D48" s="1"/>
      <c r="E48" s="1"/>
      <c r="F48" s="1"/>
      <c r="G48" s="1"/>
      <c r="H48" s="1"/>
      <c r="I48" s="2"/>
      <c r="J48" s="1"/>
      <c r="K48" s="2"/>
    </row>
    <row r="49" spans="1:11" ht="12.75">
      <c r="A49" t="s">
        <v>94</v>
      </c>
      <c r="B49" s="1"/>
      <c r="C49" s="1"/>
      <c r="D49" s="1"/>
      <c r="E49" s="1"/>
      <c r="F49" s="1"/>
      <c r="G49" s="1"/>
      <c r="H49" s="1"/>
      <c r="I49" s="2"/>
      <c r="J49" s="1"/>
      <c r="K49" s="2"/>
    </row>
    <row r="50" spans="1:11" ht="12.75">
      <c r="A50" t="s">
        <v>74</v>
      </c>
      <c r="B50" s="1" t="s">
        <v>71</v>
      </c>
      <c r="C50" s="1" t="s">
        <v>17</v>
      </c>
      <c r="D50" s="1">
        <v>37</v>
      </c>
      <c r="E50" s="1">
        <v>56.3</v>
      </c>
      <c r="F50" s="1">
        <v>372</v>
      </c>
      <c r="G50" s="1">
        <v>77.6</v>
      </c>
      <c r="H50" s="1" t="s">
        <v>15</v>
      </c>
      <c r="I50" s="2">
        <f>G50/(F50/144)</f>
        <v>30.03870967741935</v>
      </c>
      <c r="J50" s="1" t="s">
        <v>15</v>
      </c>
      <c r="K50" s="2">
        <f>G50/(F50/144)^1.5</f>
        <v>18.689214544509134</v>
      </c>
    </row>
    <row r="51" spans="1:11" ht="12.75">
      <c r="A51" t="s">
        <v>52</v>
      </c>
      <c r="B51" s="1" t="s">
        <v>50</v>
      </c>
      <c r="C51" s="1" t="s">
        <v>17</v>
      </c>
      <c r="D51" s="1">
        <v>34.6</v>
      </c>
      <c r="E51" s="1">
        <v>51.4</v>
      </c>
      <c r="F51" s="1">
        <v>333</v>
      </c>
      <c r="G51" s="1">
        <v>73</v>
      </c>
      <c r="H51" s="1" t="s">
        <v>15</v>
      </c>
      <c r="I51" s="2">
        <f>G51/(F51/144)</f>
        <v>31.56756756756757</v>
      </c>
      <c r="J51" s="1" t="s">
        <v>15</v>
      </c>
      <c r="K51" s="2">
        <f>G51/(F51/144)^1.5</f>
        <v>20.758704559206198</v>
      </c>
    </row>
    <row r="52" spans="2:11" ht="12.75">
      <c r="B52" s="4">
        <f>2/49</f>
        <v>0.04081632653061224</v>
      </c>
      <c r="C52" s="1"/>
      <c r="D52" s="1"/>
      <c r="E52" s="1"/>
      <c r="F52" s="1"/>
      <c r="G52" s="1"/>
      <c r="H52" s="1"/>
      <c r="I52" s="2"/>
      <c r="J52" s="1"/>
      <c r="K52" s="2"/>
    </row>
    <row r="53" spans="2:11" ht="12.75">
      <c r="B53" s="1"/>
      <c r="C53" s="1"/>
      <c r="D53" s="1"/>
      <c r="E53" s="1"/>
      <c r="F53" s="1"/>
      <c r="G53" s="1"/>
      <c r="H53" s="1"/>
      <c r="I53" s="2"/>
      <c r="J53" s="1"/>
      <c r="K53" s="2"/>
    </row>
    <row r="54" spans="1:11" ht="12.75">
      <c r="A54" t="s">
        <v>12</v>
      </c>
      <c r="B54" s="1" t="s">
        <v>13</v>
      </c>
      <c r="C54" s="1" t="s">
        <v>14</v>
      </c>
      <c r="D54" s="1">
        <v>56</v>
      </c>
      <c r="E54" s="1" t="s">
        <v>15</v>
      </c>
      <c r="F54" s="1" t="s">
        <v>15</v>
      </c>
      <c r="G54" s="1">
        <v>48</v>
      </c>
      <c r="H54" s="1" t="s">
        <v>15</v>
      </c>
      <c r="I54" s="1" t="s">
        <v>15</v>
      </c>
      <c r="J54" s="1" t="s">
        <v>15</v>
      </c>
      <c r="K54" s="1" t="s">
        <v>15</v>
      </c>
    </row>
    <row r="55" spans="1:11" ht="12.75">
      <c r="A55" t="s">
        <v>21</v>
      </c>
      <c r="B55" s="1" t="s">
        <v>20</v>
      </c>
      <c r="C55" s="1" t="s">
        <v>17</v>
      </c>
      <c r="D55" s="1">
        <v>62</v>
      </c>
      <c r="E55" s="1" t="s">
        <v>15</v>
      </c>
      <c r="F55" s="1" t="s">
        <v>15</v>
      </c>
      <c r="G55" s="1">
        <v>6.2</v>
      </c>
      <c r="H55" s="1" t="s">
        <v>15</v>
      </c>
      <c r="I55" s="1" t="s">
        <v>15</v>
      </c>
      <c r="J55" s="1" t="s">
        <v>15</v>
      </c>
      <c r="K55" s="1" t="s">
        <v>15</v>
      </c>
    </row>
    <row r="56" spans="1:11" ht="12.75">
      <c r="A56" t="s">
        <v>32</v>
      </c>
      <c r="B56" s="1" t="s">
        <v>33</v>
      </c>
      <c r="C56" s="1" t="s">
        <v>14</v>
      </c>
      <c r="D56" s="1">
        <v>40</v>
      </c>
      <c r="E56" s="1">
        <v>31</v>
      </c>
      <c r="F56" s="1" t="s">
        <v>15</v>
      </c>
      <c r="G56" s="1">
        <v>24</v>
      </c>
      <c r="H56" s="1" t="s">
        <v>15</v>
      </c>
      <c r="I56" s="1" t="s">
        <v>15</v>
      </c>
      <c r="J56" s="1" t="s">
        <v>15</v>
      </c>
      <c r="K56" s="1" t="s">
        <v>15</v>
      </c>
    </row>
    <row r="57" spans="1:11" ht="12.75">
      <c r="A57" t="s">
        <v>48</v>
      </c>
      <c r="B57" s="1" t="s">
        <v>46</v>
      </c>
      <c r="C57" s="1" t="s">
        <v>17</v>
      </c>
      <c r="D57" s="1">
        <v>64</v>
      </c>
      <c r="E57" s="1">
        <v>59</v>
      </c>
      <c r="F57" s="1" t="s">
        <v>15</v>
      </c>
      <c r="G57" s="1">
        <f>16*8+10</f>
        <v>138</v>
      </c>
      <c r="H57" s="1" t="s">
        <v>15</v>
      </c>
      <c r="I57" s="1" t="s">
        <v>15</v>
      </c>
      <c r="J57" s="1" t="s">
        <v>15</v>
      </c>
      <c r="K57" s="1" t="s">
        <v>15</v>
      </c>
    </row>
    <row r="58" spans="1:11" ht="12.75">
      <c r="A58" t="s">
        <v>51</v>
      </c>
      <c r="B58" s="1" t="s">
        <v>50</v>
      </c>
      <c r="C58" s="1" t="s">
        <v>17</v>
      </c>
      <c r="D58" s="1">
        <v>48.6</v>
      </c>
      <c r="E58" s="1">
        <v>51.2</v>
      </c>
      <c r="F58" s="1" t="s">
        <v>15</v>
      </c>
      <c r="G58" s="1">
        <v>91.7</v>
      </c>
      <c r="H58" s="1" t="s">
        <v>15</v>
      </c>
      <c r="I58" s="1" t="s">
        <v>15</v>
      </c>
      <c r="J58" s="1" t="s">
        <v>15</v>
      </c>
      <c r="K58" s="1" t="s">
        <v>15</v>
      </c>
    </row>
    <row r="59" spans="1:11" ht="12.75">
      <c r="A59" t="s">
        <v>67</v>
      </c>
      <c r="B59" s="1" t="s">
        <v>65</v>
      </c>
      <c r="C59" s="1" t="s">
        <v>17</v>
      </c>
      <c r="D59" s="1">
        <v>44</v>
      </c>
      <c r="E59" s="1">
        <v>30</v>
      </c>
      <c r="F59" s="1" t="s">
        <v>15</v>
      </c>
      <c r="G59" s="1">
        <v>11.95</v>
      </c>
      <c r="H59" s="1" t="s">
        <v>15</v>
      </c>
      <c r="I59" s="1" t="s">
        <v>15</v>
      </c>
      <c r="J59" s="1" t="s">
        <v>15</v>
      </c>
      <c r="K59" s="1" t="s">
        <v>15</v>
      </c>
    </row>
    <row r="60" spans="1:11" ht="12.75">
      <c r="A60" t="s">
        <v>78</v>
      </c>
      <c r="B60" s="1" t="s">
        <v>76</v>
      </c>
      <c r="C60" s="1" t="s">
        <v>17</v>
      </c>
      <c r="D60" s="1">
        <v>70.8</v>
      </c>
      <c r="E60" s="1">
        <v>47.2</v>
      </c>
      <c r="F60" s="1" t="s">
        <v>15</v>
      </c>
      <c r="G60" s="1">
        <f>16*8.25</f>
        <v>132</v>
      </c>
      <c r="H60" s="1" t="s">
        <v>15</v>
      </c>
      <c r="I60" s="1" t="s">
        <v>15</v>
      </c>
      <c r="J60" s="1" t="s">
        <v>15</v>
      </c>
      <c r="K60" s="1" t="s">
        <v>15</v>
      </c>
    </row>
    <row r="61" spans="1:11" ht="12.75">
      <c r="A61" t="s">
        <v>81</v>
      </c>
      <c r="B61" s="1" t="s">
        <v>76</v>
      </c>
      <c r="C61" s="1" t="s">
        <v>17</v>
      </c>
      <c r="D61" s="1">
        <v>90</v>
      </c>
      <c r="E61" s="1">
        <v>86.6</v>
      </c>
      <c r="F61" s="1" t="s">
        <v>15</v>
      </c>
      <c r="G61" s="1">
        <f>16*17+10</f>
        <v>282</v>
      </c>
      <c r="H61" s="1" t="s">
        <v>15</v>
      </c>
      <c r="I61" s="1" t="s">
        <v>15</v>
      </c>
      <c r="J61" s="1" t="s">
        <v>15</v>
      </c>
      <c r="K61" s="1" t="s">
        <v>15</v>
      </c>
    </row>
    <row r="62" spans="1:11" ht="12.75">
      <c r="A62" t="s">
        <v>85</v>
      </c>
      <c r="B62" s="1" t="s">
        <v>83</v>
      </c>
      <c r="C62" s="1" t="s">
        <v>17</v>
      </c>
      <c r="D62" s="1">
        <v>54</v>
      </c>
      <c r="E62" s="1">
        <v>45</v>
      </c>
      <c r="F62" s="1" t="s">
        <v>15</v>
      </c>
      <c r="G62" s="1">
        <f>16*8</f>
        <v>128</v>
      </c>
      <c r="H62" s="1" t="s">
        <v>15</v>
      </c>
      <c r="I62" s="1" t="s">
        <v>15</v>
      </c>
      <c r="J62" s="1" t="s">
        <v>15</v>
      </c>
      <c r="K62" s="1" t="s">
        <v>15</v>
      </c>
    </row>
    <row r="63" spans="1:12" ht="12.75">
      <c r="A63" t="s">
        <v>24</v>
      </c>
      <c r="B63" s="1" t="s">
        <v>25</v>
      </c>
      <c r="C63" s="1" t="s">
        <v>14</v>
      </c>
      <c r="D63" s="1">
        <v>60</v>
      </c>
      <c r="E63" s="1">
        <v>48</v>
      </c>
      <c r="F63" s="1" t="s">
        <v>15</v>
      </c>
      <c r="G63" s="1" t="s">
        <v>26</v>
      </c>
      <c r="H63" s="1" t="s">
        <v>15</v>
      </c>
      <c r="I63" s="1" t="s">
        <v>27</v>
      </c>
      <c r="J63" s="1" t="s">
        <v>15</v>
      </c>
      <c r="K63" s="1">
        <v>10.07</v>
      </c>
      <c r="L63" t="s">
        <v>28</v>
      </c>
    </row>
    <row r="64" ht="12.75">
      <c r="B64" s="4">
        <f>10/49</f>
        <v>0.20408163265306123</v>
      </c>
    </row>
    <row r="66" ht="12.75">
      <c r="B66" s="5">
        <f>3/7</f>
        <v>0.42857142857142855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2018-02-14T15:10:14Z</dcterms:created>
  <dcterms:modified xsi:type="dcterms:W3CDTF">2018-02-15T18:17:00Z</dcterms:modified>
  <cp:category/>
  <cp:version/>
  <cp:contentType/>
  <cp:contentStatus/>
  <cp:revision>20</cp:revision>
</cp:coreProperties>
</file>