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<sst xmlns="http://schemas.openxmlformats.org/spreadsheetml/2006/main" count="117" uniqueCount="100">
  <si>
    <t>Maxford USA An-2 parts list:</t>
  </si>
  <si>
    <t>Parts</t>
  </si>
  <si>
    <t>grams</t>
  </si>
  <si>
    <t>oz.</t>
  </si>
  <si>
    <t>Fuselage</t>
  </si>
  <si>
    <t>Cowl &amp; dummy engine</t>
  </si>
  <si>
    <t>Oil Cooler</t>
  </si>
  <si>
    <t>Canopy/Hatch</t>
  </si>
  <si>
    <t>Fuselage w/preinsalled pushrods</t>
  </si>
  <si>
    <t>Adjustable motor box</t>
  </si>
  <si>
    <t>70mm (2-3/4”) Wheels (2)</t>
  </si>
  <si>
    <t>14mm (35/64” or about ~9/16”) Wheel collars (4) w/screws</t>
  </si>
  <si>
    <t>Landing gear straps (2) &amp; 4 larger dia. 5/16”* wood screws (5 screws inc.)</t>
  </si>
  <si>
    <t>Assembled Main Landing Gear</t>
  </si>
  <si>
    <t>Total:</t>
  </si>
  <si>
    <t>Tail</t>
  </si>
  <si>
    <t>Horizontal Stabilizer</t>
  </si>
  <si>
    <t xml:space="preserve">Elevator halves (2) </t>
  </si>
  <si>
    <t>Elevator joiner</t>
  </si>
  <si>
    <t>Rudder</t>
  </si>
  <si>
    <t>Vertical Stabilizer</t>
  </si>
  <si>
    <t>Horizontal Stabilizer Struts (2)</t>
  </si>
  <si>
    <t>Tail wheel bracket, wire &amp; collet w/screw</t>
  </si>
  <si>
    <t>Replacement collet for tail wheel (2 req. 1 missing)</t>
  </si>
  <si>
    <t>11mm (7/16”) rudder &amp; elevator control horn machine screws (6) (7 included)</t>
  </si>
  <si>
    <t>Rudder &amp; elevator control horns (2)</t>
  </si>
  <si>
    <t>EZ Links (2)</t>
  </si>
  <si>
    <t>26mm (1-1/32”) Tail wheel</t>
  </si>
  <si>
    <t>Wings Upper</t>
  </si>
  <si>
    <t>Interplane Struts (2)</t>
  </si>
  <si>
    <t>Top wing center section</t>
  </si>
  <si>
    <t>Top wing panel  (left)</t>
  </si>
  <si>
    <t>Top wing panel  (right)</t>
  </si>
  <si>
    <t>Top wing ailerons (2)</t>
  </si>
  <si>
    <t>Top wing flaps (2)</t>
  </si>
  <si>
    <t>Top wing rods (2)</t>
  </si>
  <si>
    <t>Simulated Hinges (14) (15 included)</t>
  </si>
  <si>
    <t>Servo mounting pedestals (8) (9 included)</t>
  </si>
  <si>
    <t>Aileron &amp; Flap pushrods (4)</t>
  </si>
  <si>
    <t>Top wing panel front hold downs</t>
  </si>
  <si>
    <t>Aileron &amp; Flap control horns (4)</t>
  </si>
  <si>
    <t>Maxlok Keys (2)</t>
  </si>
  <si>
    <t>Long machine screws (12) (13 included)</t>
  </si>
  <si>
    <t>EZ Links (4)</t>
  </si>
  <si>
    <t>Hinges (25) for all control surfaces</t>
  </si>
  <si>
    <t>Wings Lower</t>
  </si>
  <si>
    <t>Lower wing rods (2)</t>
  </si>
  <si>
    <t>lower wing fairings (2)</t>
  </si>
  <si>
    <t>Lower wing panel (left)</t>
  </si>
  <si>
    <t>Lower wing panel (right)</t>
  </si>
  <si>
    <t>Miscellaneous</t>
  </si>
  <si>
    <t>Small unknown wood screws (28) threads 3/8” long</t>
  </si>
  <si>
    <t>Rigging swivels (4) (5 included)</t>
  </si>
  <si>
    <t>Rigging package without rubber bands &amp; transport support</t>
  </si>
  <si>
    <t>Total empty airframe weight:</t>
  </si>
  <si>
    <t>Water rudder pushrod (not used)</t>
  </si>
  <si>
    <t>Measurements:</t>
  </si>
  <si>
    <t>Length</t>
  </si>
  <si>
    <t>Width</t>
  </si>
  <si>
    <t>Area</t>
  </si>
  <si>
    <t>Wingspan:</t>
  </si>
  <si>
    <t>61-13/16”</t>
  </si>
  <si>
    <t>Top right wing panel</t>
  </si>
  <si>
    <t>Full length:</t>
  </si>
  <si>
    <t>Top left wing panel</t>
  </si>
  <si>
    <t>Wing Tip 9.2 sq.in. Doubled for both tips</t>
  </si>
  <si>
    <t>Flap total, measured both together</t>
  </si>
  <si>
    <t>Right aileron</t>
  </si>
  <si>
    <t>Left aileron</t>
  </si>
  <si>
    <t xml:space="preserve">Aileron Tip – missing part of aileron replaced by tip, remaining  2.1 doubled </t>
  </si>
  <si>
    <t>Lower right panel faring</t>
  </si>
  <si>
    <t>Rest of lower right panel</t>
  </si>
  <si>
    <t>Lower tip 7.75 * 2</t>
  </si>
  <si>
    <t>Lower left panel fairing</t>
  </si>
  <si>
    <t>rest of lower left panel</t>
  </si>
  <si>
    <t>Lower wing fairings 13.6875 *2</t>
  </si>
  <si>
    <t>fuselage area</t>
  </si>
  <si>
    <t>Wing Area:</t>
  </si>
  <si>
    <t>Power system actual weights</t>
  </si>
  <si>
    <t>O.S. Motor 5010-810 w/all acc., APC 13x6.5E and bolts</t>
  </si>
  <si>
    <t>CC Ice 50 w/all connectors</t>
  </si>
  <si>
    <t>4S A123 2300 w/all wire &amp; connectors</t>
  </si>
  <si>
    <t>Radio system actual weights</t>
  </si>
  <si>
    <t>Tactic TR624 receiver w/Scotch tape and Velcro</t>
  </si>
  <si>
    <t>Power Up 12g Metal Gear Sub-Micro Servos (6) with screws &amp; arm</t>
  </si>
  <si>
    <t>12” “Y” Harness</t>
  </si>
  <si>
    <t>12” servo extension (4)</t>
  </si>
  <si>
    <t>6” servo extension (2)</t>
  </si>
  <si>
    <t>EMS Connector Safety Locks (4)</t>
  </si>
  <si>
    <t>lb.</t>
  </si>
  <si>
    <t>+2 oz. unaccounted</t>
  </si>
  <si>
    <t>+2.5 oz. lead</t>
  </si>
  <si>
    <t>Total weights:</t>
  </si>
  <si>
    <t>AWL</t>
  </si>
  <si>
    <t>WCL</t>
  </si>
  <si>
    <t>Wing Area 765 sq.in. Using 96 oz./6 lb. As weight:</t>
  </si>
  <si>
    <t>oz./sq.ft.</t>
  </si>
  <si>
    <t>typical sport plane</t>
  </si>
  <si>
    <t>Pressure 30.11 steady, temperature 82-deg F/27.8-deg C</t>
  </si>
  <si>
    <t>Measured: 11.51v, 32.9 amps, 379 watts in, 7650 RPM, Pitch Speed 58 mph, Watt in/lb. = 63.2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</si>
</sst>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89" zoomScaleNormal="89" workbookViewId="0" topLeftCell="A1">
      <selection activeCell="A88" sqref="A88"/>
    </sheetView>
  </sheetViews>
  <sheetFormatPr defaultColWidth="12.57421875" defaultRowHeight="12.75"/>
  <cols>
    <col min="1" max="1" width="61.7109375" style="0" customWidth="1"/>
    <col min="2" max="2" width="7.00390625" style="0" customWidth="1"/>
    <col min="3" max="3" width="7.57421875" style="0" customWidth="1"/>
    <col min="4" max="4" width="11.57421875" style="0" customWidth="1"/>
    <col min="5" max="5" width="19.421875" style="0" customWidth="1"/>
    <col min="6" max="16384" width="11.57421875" style="0" customWidth="1"/>
  </cols>
  <sheetData>
    <row r="1" ht="12.75">
      <c r="A1" t="s">
        <v>0</v>
      </c>
    </row>
    <row r="3" spans="1:3" ht="12.75">
      <c r="A3" t="s">
        <v>1</v>
      </c>
      <c r="B3" s="1" t="s">
        <v>2</v>
      </c>
      <c r="C3" s="1" t="s">
        <v>3</v>
      </c>
    </row>
    <row r="4" ht="12.75">
      <c r="A4" s="2" t="s">
        <v>4</v>
      </c>
    </row>
    <row r="5" spans="1:3" ht="12.75">
      <c r="A5" t="s">
        <v>5</v>
      </c>
      <c r="B5" s="1">
        <v>48.9</v>
      </c>
      <c r="C5" s="3">
        <f>B5/28.349</f>
        <v>1.7249285689089562</v>
      </c>
    </row>
    <row r="6" spans="1:3" ht="12.75">
      <c r="A6" t="s">
        <v>6</v>
      </c>
      <c r="B6" s="1">
        <v>8.7</v>
      </c>
      <c r="C6" s="3">
        <f>B6/28.349</f>
        <v>0.30688913189177747</v>
      </c>
    </row>
    <row r="7" spans="1:3" ht="12.75">
      <c r="A7" t="s">
        <v>7</v>
      </c>
      <c r="B7" s="1">
        <v>55.4</v>
      </c>
      <c r="C7" s="3">
        <f>B7/28.349</f>
        <v>1.9542135525062612</v>
      </c>
    </row>
    <row r="8" spans="1:3" ht="12.75">
      <c r="A8" t="s">
        <v>8</v>
      </c>
      <c r="B8" s="1">
        <v>496.2</v>
      </c>
      <c r="C8" s="3">
        <f>B8/28.349</f>
        <v>17.503262901689652</v>
      </c>
    </row>
    <row r="9" spans="1:3" ht="12.75">
      <c r="A9" t="s">
        <v>9</v>
      </c>
      <c r="B9" s="1">
        <v>27.6</v>
      </c>
      <c r="C9" s="3">
        <f>B9/28.349</f>
        <v>0.9735793149670183</v>
      </c>
    </row>
    <row r="10" spans="1:3" ht="12.75">
      <c r="A10" t="s">
        <v>10</v>
      </c>
      <c r="B10" s="1">
        <v>38.2</v>
      </c>
      <c r="C10" s="3">
        <f>B10/28.349</f>
        <v>1.3474902112949312</v>
      </c>
    </row>
    <row r="11" spans="1:3" ht="12.75">
      <c r="A11" t="s">
        <v>11</v>
      </c>
      <c r="B11" s="1">
        <v>11.5</v>
      </c>
      <c r="C11" s="3">
        <f>B11/28.349</f>
        <v>0.40565804790292426</v>
      </c>
    </row>
    <row r="12" spans="1:3" ht="12.75">
      <c r="A12" t="s">
        <v>12</v>
      </c>
      <c r="B12" s="1">
        <v>2.8</v>
      </c>
      <c r="C12" s="3">
        <f>B12/28.349</f>
        <v>0.09876891601114678</v>
      </c>
    </row>
    <row r="13" spans="1:3" ht="12.75">
      <c r="A13" t="s">
        <v>13</v>
      </c>
      <c r="B13" s="1">
        <v>130.5</v>
      </c>
      <c r="C13" s="3">
        <f>B13/28.349</f>
        <v>4.603336978376662</v>
      </c>
    </row>
    <row r="14" spans="1:3" ht="12.75">
      <c r="A14" s="4" t="s">
        <v>14</v>
      </c>
      <c r="B14" s="1">
        <f>SUM(B5:B13)</f>
        <v>819.8</v>
      </c>
      <c r="C14" s="3">
        <f>SUM(C5:C13)</f>
        <v>28.91812762354933</v>
      </c>
    </row>
    <row r="15" spans="2:3" ht="12.75">
      <c r="B15" s="1"/>
      <c r="C15" s="3"/>
    </row>
    <row r="16" spans="1:3" ht="12.75">
      <c r="A16" s="2" t="s">
        <v>15</v>
      </c>
      <c r="B16" s="1"/>
      <c r="C16" s="3"/>
    </row>
    <row r="17" spans="1:3" ht="12.75">
      <c r="A17" t="s">
        <v>16</v>
      </c>
      <c r="B17" s="1">
        <v>38.9</v>
      </c>
      <c r="C17" s="3">
        <f>B17/28.349</f>
        <v>1.3721824402977176</v>
      </c>
    </row>
    <row r="18" spans="1:3" ht="12.75">
      <c r="A18" t="s">
        <v>17</v>
      </c>
      <c r="B18" s="1">
        <v>17.8</v>
      </c>
      <c r="C18" s="3">
        <f>B18/28.349</f>
        <v>0.6278881089280045</v>
      </c>
    </row>
    <row r="19" spans="1:3" ht="12.75">
      <c r="A19" t="s">
        <v>18</v>
      </c>
      <c r="B19" s="1">
        <v>3</v>
      </c>
      <c r="C19" s="3">
        <f>B19/28.349</f>
        <v>0.10582383858337155</v>
      </c>
    </row>
    <row r="20" spans="1:3" ht="12.75">
      <c r="A20" t="s">
        <v>19</v>
      </c>
      <c r="B20" s="1">
        <v>11.5</v>
      </c>
      <c r="C20" s="3">
        <f>B20/28.349</f>
        <v>0.40565804790292426</v>
      </c>
    </row>
    <row r="21" spans="1:3" ht="12.75">
      <c r="A21" t="s">
        <v>20</v>
      </c>
      <c r="B21" s="1">
        <v>16.6</v>
      </c>
      <c r="C21" s="3">
        <f>B21/28.349</f>
        <v>0.5855585734946559</v>
      </c>
    </row>
    <row r="22" spans="1:3" ht="12.75">
      <c r="A22" t="s">
        <v>21</v>
      </c>
      <c r="B22" s="1">
        <v>18.1</v>
      </c>
      <c r="C22" s="3">
        <f>B22/28.349</f>
        <v>0.6384704927863417</v>
      </c>
    </row>
    <row r="23" spans="1:3" ht="12.75">
      <c r="A23" t="s">
        <v>22</v>
      </c>
      <c r="B23" s="1">
        <v>7.6</v>
      </c>
      <c r="C23" s="3">
        <f>B23/28.349</f>
        <v>0.2680870577445412</v>
      </c>
    </row>
    <row r="24" spans="1:3" ht="12.75">
      <c r="A24" t="s">
        <v>23</v>
      </c>
      <c r="B24" s="1">
        <v>1.3</v>
      </c>
      <c r="C24" s="3">
        <f>B24/28.349</f>
        <v>0.045856996719461</v>
      </c>
    </row>
    <row r="25" spans="1:3" ht="12.75">
      <c r="A25" t="s">
        <v>24</v>
      </c>
      <c r="B25" s="1">
        <v>1.3</v>
      </c>
      <c r="C25" s="3">
        <f>B25/28.349</f>
        <v>0.045856996719461</v>
      </c>
    </row>
    <row r="26" spans="1:3" ht="12.75">
      <c r="A26" t="s">
        <v>25</v>
      </c>
      <c r="B26" s="1">
        <v>1.6</v>
      </c>
      <c r="C26" s="3">
        <f>B26/28.349</f>
        <v>0.05643938057779816</v>
      </c>
    </row>
    <row r="27" spans="1:3" ht="12.75">
      <c r="A27" t="s">
        <v>26</v>
      </c>
      <c r="B27" s="1">
        <v>1.8</v>
      </c>
      <c r="C27" s="3">
        <f>B27/28.349</f>
        <v>0.06349430315002293</v>
      </c>
    </row>
    <row r="28" spans="1:3" ht="12.75">
      <c r="A28" t="s">
        <v>27</v>
      </c>
      <c r="B28" s="1">
        <v>1.6</v>
      </c>
      <c r="C28" s="3">
        <f>B28/28.349</f>
        <v>0.05643938057779816</v>
      </c>
    </row>
    <row r="29" spans="1:3" ht="12.75">
      <c r="A29" s="4" t="s">
        <v>14</v>
      </c>
      <c r="B29" s="1">
        <f>SUM(B17:B28)</f>
        <v>121.09999999999997</v>
      </c>
      <c r="C29" s="3">
        <f>SUM(C17:C28)</f>
        <v>4.271755617482098</v>
      </c>
    </row>
    <row r="30" spans="2:3" ht="12.75">
      <c r="B30" s="1"/>
      <c r="C30" s="3"/>
    </row>
    <row r="31" spans="1:3" ht="12.75">
      <c r="A31" s="2" t="s">
        <v>28</v>
      </c>
      <c r="B31" s="1"/>
      <c r="C31" s="3"/>
    </row>
    <row r="32" spans="1:3" ht="12.75">
      <c r="A32" t="s">
        <v>29</v>
      </c>
      <c r="B32" s="1">
        <v>38.8</v>
      </c>
      <c r="C32" s="3">
        <f>B32/28.349</f>
        <v>1.3686549790116052</v>
      </c>
    </row>
    <row r="33" spans="1:3" ht="12.75">
      <c r="A33" t="s">
        <v>30</v>
      </c>
      <c r="B33" s="1">
        <v>80.8</v>
      </c>
      <c r="C33" s="3">
        <f>B33/28.349</f>
        <v>2.850188719178807</v>
      </c>
    </row>
    <row r="34" spans="1:3" ht="12.75">
      <c r="A34" t="s">
        <v>31</v>
      </c>
      <c r="B34" s="1">
        <v>141.5</v>
      </c>
      <c r="C34" s="3">
        <f>B34/28.349</f>
        <v>4.991357719849025</v>
      </c>
    </row>
    <row r="35" spans="1:3" ht="12.75">
      <c r="A35" t="s">
        <v>32</v>
      </c>
      <c r="B35" s="1">
        <v>136.5</v>
      </c>
      <c r="C35" s="3">
        <f>B35/28.349</f>
        <v>4.814984655543405</v>
      </c>
    </row>
    <row r="36" spans="1:3" ht="12.75">
      <c r="A36" t="s">
        <v>33</v>
      </c>
      <c r="B36" s="1">
        <v>42.5</v>
      </c>
      <c r="C36" s="3">
        <f>B36/28.349</f>
        <v>1.4991710465977637</v>
      </c>
    </row>
    <row r="37" spans="1:3" ht="12.75">
      <c r="A37" t="s">
        <v>34</v>
      </c>
      <c r="B37" s="1">
        <v>40.8</v>
      </c>
      <c r="C37" s="3">
        <f>B37/28.349</f>
        <v>1.439204204733853</v>
      </c>
    </row>
    <row r="38" spans="1:3" ht="12.75">
      <c r="A38" t="s">
        <v>35</v>
      </c>
      <c r="B38" s="1">
        <v>54.4</v>
      </c>
      <c r="C38" s="3">
        <f>B38/28.349</f>
        <v>1.9189389396451373</v>
      </c>
    </row>
    <row r="39" spans="1:3" ht="12.75">
      <c r="A39" t="s">
        <v>36</v>
      </c>
      <c r="B39" s="1">
        <v>5</v>
      </c>
      <c r="C39" s="3">
        <f>B39/28.349</f>
        <v>0.17637306430561925</v>
      </c>
    </row>
    <row r="40" spans="1:3" ht="12.75">
      <c r="A40" t="s">
        <v>37</v>
      </c>
      <c r="B40" s="1">
        <v>2.2</v>
      </c>
      <c r="C40" s="3">
        <f>B40/28.349</f>
        <v>0.07760414829447247</v>
      </c>
    </row>
    <row r="41" spans="1:3" ht="12.75">
      <c r="A41" t="s">
        <v>38</v>
      </c>
      <c r="B41" s="1">
        <v>2.5</v>
      </c>
      <c r="C41" s="3">
        <f>B41/28.349</f>
        <v>0.08818653215280962</v>
      </c>
    </row>
    <row r="42" spans="1:3" ht="12.75">
      <c r="A42" t="s">
        <v>39</v>
      </c>
      <c r="B42" s="1">
        <v>1</v>
      </c>
      <c r="C42" s="3">
        <f>B42/28.349</f>
        <v>0.03527461286112385</v>
      </c>
    </row>
    <row r="43" spans="1:3" ht="12.75">
      <c r="A43" t="s">
        <v>40</v>
      </c>
      <c r="B43" s="1">
        <v>3.2</v>
      </c>
      <c r="C43" s="3">
        <f>B43/28.349</f>
        <v>0.11287876115559632</v>
      </c>
    </row>
    <row r="44" spans="1:3" ht="12.75">
      <c r="A44" t="s">
        <v>41</v>
      </c>
      <c r="B44" s="1">
        <v>5.6</v>
      </c>
      <c r="C44" s="3">
        <f>B44/28.349</f>
        <v>0.19753783202229355</v>
      </c>
    </row>
    <row r="45" spans="1:3" ht="12.75">
      <c r="A45" t="s">
        <v>42</v>
      </c>
      <c r="B45" s="1">
        <v>4.8</v>
      </c>
      <c r="C45" s="3">
        <f>B45/28.349</f>
        <v>0.16931814173339446</v>
      </c>
    </row>
    <row r="46" spans="1:3" ht="12.75">
      <c r="A46" t="s">
        <v>43</v>
      </c>
      <c r="B46" s="1">
        <v>3.1</v>
      </c>
      <c r="C46" s="3">
        <f>B46/28.349</f>
        <v>0.10935129986948393</v>
      </c>
    </row>
    <row r="47" spans="1:3" ht="12.75">
      <c r="A47" t="s">
        <v>44</v>
      </c>
      <c r="B47" s="1">
        <v>2.5</v>
      </c>
      <c r="C47" s="3">
        <f>B47/28.349</f>
        <v>0.08818653215280962</v>
      </c>
    </row>
    <row r="48" spans="1:3" ht="12.75">
      <c r="A48" s="4" t="s">
        <v>14</v>
      </c>
      <c r="B48" s="1">
        <f>SUM(B32:B47)</f>
        <v>565.1999999999999</v>
      </c>
      <c r="C48" s="3">
        <f>SUM(C32:C47)</f>
        <v>19.937211189107202</v>
      </c>
    </row>
    <row r="49" spans="2:3" ht="12.75">
      <c r="B49" s="1"/>
      <c r="C49" s="3"/>
    </row>
    <row r="50" spans="1:3" ht="12.75">
      <c r="A50" s="2" t="s">
        <v>45</v>
      </c>
      <c r="B50" s="1"/>
      <c r="C50" s="3"/>
    </row>
    <row r="51" spans="1:3" ht="12.75">
      <c r="A51" t="s">
        <v>46</v>
      </c>
      <c r="B51" s="1">
        <v>56.9</v>
      </c>
      <c r="C51" s="3">
        <f>B51/28.349</f>
        <v>2.0071254717979468</v>
      </c>
    </row>
    <row r="52" spans="1:3" ht="12.75">
      <c r="A52" t="s">
        <v>47</v>
      </c>
      <c r="B52" s="1">
        <v>38.6</v>
      </c>
      <c r="C52" s="3">
        <f>B52/28.349</f>
        <v>1.3616000564393806</v>
      </c>
    </row>
    <row r="53" spans="1:3" ht="12.75">
      <c r="A53" t="s">
        <v>48</v>
      </c>
      <c r="B53" s="1">
        <v>74</v>
      </c>
      <c r="C53" s="3">
        <f>B53/28.349</f>
        <v>2.6103213517231647</v>
      </c>
    </row>
    <row r="54" spans="1:3" ht="12.75">
      <c r="A54" t="s">
        <v>49</v>
      </c>
      <c r="B54" s="1">
        <v>75.4</v>
      </c>
      <c r="C54" s="3">
        <f>B54/28.349</f>
        <v>2.6597058097287385</v>
      </c>
    </row>
    <row r="55" spans="1:3" ht="12.75">
      <c r="A55" t="s">
        <v>41</v>
      </c>
      <c r="B55" s="1">
        <v>5.6</v>
      </c>
      <c r="C55" s="3">
        <f>B55/28.349</f>
        <v>0.19753783202229355</v>
      </c>
    </row>
    <row r="56" spans="1:3" ht="12.75">
      <c r="A56" s="4" t="s">
        <v>14</v>
      </c>
      <c r="B56" s="1">
        <f>SUM(B51:B55)</f>
        <v>250.5</v>
      </c>
      <c r="C56" s="3">
        <f>SUM(C51:C55)</f>
        <v>8.836290521711524</v>
      </c>
    </row>
    <row r="57" spans="2:3" ht="12.75">
      <c r="B57" s="1"/>
      <c r="C57" s="3"/>
    </row>
    <row r="58" spans="1:3" ht="12.75">
      <c r="A58" s="2" t="s">
        <v>50</v>
      </c>
      <c r="B58" s="1"/>
      <c r="C58" s="3"/>
    </row>
    <row r="59" spans="1:3" ht="12.75">
      <c r="A59" t="s">
        <v>51</v>
      </c>
      <c r="B59" s="1">
        <v>6.6</v>
      </c>
      <c r="C59" s="3">
        <f>B59/28.349</f>
        <v>0.2328124448834174</v>
      </c>
    </row>
    <row r="60" spans="1:3" ht="12.75">
      <c r="A60" t="s">
        <v>52</v>
      </c>
      <c r="B60" s="1">
        <v>0.9</v>
      </c>
      <c r="C60" s="3">
        <f>B60/28.349</f>
        <v>0.03174715157501146</v>
      </c>
    </row>
    <row r="61" spans="1:3" ht="12.75">
      <c r="A61" t="s">
        <v>53</v>
      </c>
      <c r="B61" s="1">
        <v>18.8</v>
      </c>
      <c r="C61" s="3">
        <f>B61/28.349</f>
        <v>0.6631627217891284</v>
      </c>
    </row>
    <row r="62" spans="1:3" ht="12.75">
      <c r="A62" s="4" t="s">
        <v>14</v>
      </c>
      <c r="B62" s="1">
        <f>SUM(B59:B61)</f>
        <v>26.299999999999997</v>
      </c>
      <c r="C62" s="3">
        <f>SUM(C59:C61)</f>
        <v>0.9277223182475574</v>
      </c>
    </row>
    <row r="63" spans="2:3" ht="12.75">
      <c r="B63" s="1"/>
      <c r="C63" s="3"/>
    </row>
    <row r="64" spans="1:5" ht="12.75">
      <c r="A64" s="4" t="s">
        <v>54</v>
      </c>
      <c r="B64" s="5">
        <f>B14+B29+B48+B56+B62</f>
        <v>1782.8999999999999</v>
      </c>
      <c r="C64" s="3">
        <f>C14+C29+C48+C56+C62</f>
        <v>62.89110727009772</v>
      </c>
      <c r="D64" s="6">
        <f>C64/16</f>
        <v>3.9306942043811075</v>
      </c>
      <c r="E64" s="6">
        <f>0.93*16</f>
        <v>14.88</v>
      </c>
    </row>
    <row r="66" spans="1:3" ht="12.75">
      <c r="A66" t="s">
        <v>55</v>
      </c>
      <c r="B66" s="1">
        <v>7.1</v>
      </c>
      <c r="C66" s="3">
        <f>B66/28.349</f>
        <v>0.25044975131397934</v>
      </c>
    </row>
    <row r="69" spans="1:4" ht="12.75">
      <c r="A69" t="s">
        <v>56</v>
      </c>
      <c r="B69" t="s">
        <v>57</v>
      </c>
      <c r="C69" t="s">
        <v>58</v>
      </c>
      <c r="D69" t="s">
        <v>59</v>
      </c>
    </row>
    <row r="70" spans="1:7" ht="12.75">
      <c r="A70" t="s">
        <v>30</v>
      </c>
      <c r="B70" s="7">
        <f>7+21/32</f>
        <v>7.65625</v>
      </c>
      <c r="C70" s="7">
        <f>7+21/32</f>
        <v>7.65625</v>
      </c>
      <c r="D70" s="6">
        <f>B70*C70</f>
        <v>58.6181640625</v>
      </c>
      <c r="E70" s="8" t="s">
        <v>60</v>
      </c>
      <c r="F70" s="6">
        <f>B70+F71+F72</f>
        <v>61.8125</v>
      </c>
      <c r="G70" s="1" t="s">
        <v>61</v>
      </c>
    </row>
    <row r="71" spans="1:6" ht="12.75">
      <c r="A71" t="s">
        <v>62</v>
      </c>
      <c r="B71" s="6">
        <f>25+9/32+3/64</f>
        <v>25.328125</v>
      </c>
      <c r="C71">
        <v>5.5</v>
      </c>
      <c r="D71" s="6">
        <f>B71*C71</f>
        <v>139.3046875</v>
      </c>
      <c r="E71" s="8" t="s">
        <v>63</v>
      </c>
      <c r="F71" s="6">
        <f>27+1/16</f>
        <v>27.0625</v>
      </c>
    </row>
    <row r="72" spans="1:6" ht="12.75">
      <c r="A72" t="s">
        <v>64</v>
      </c>
      <c r="B72" s="6">
        <f>25.25+3/64</f>
        <v>25.296875</v>
      </c>
      <c r="C72">
        <v>5.5</v>
      </c>
      <c r="D72" s="6">
        <f>B72*C72</f>
        <v>139.1328125</v>
      </c>
      <c r="E72" s="8" t="s">
        <v>63</v>
      </c>
      <c r="F72" s="6">
        <f>27+3/32</f>
        <v>27.09375</v>
      </c>
    </row>
    <row r="73" spans="1:4" ht="12.75">
      <c r="A73" t="s">
        <v>65</v>
      </c>
      <c r="D73">
        <v>18.4</v>
      </c>
    </row>
    <row r="74" spans="1:4" ht="12.75">
      <c r="A74" t="s">
        <v>66</v>
      </c>
      <c r="B74">
        <v>23.5</v>
      </c>
      <c r="C74" s="6">
        <f>1+7/8</f>
        <v>1.875</v>
      </c>
      <c r="D74" s="6">
        <f>B74*C74</f>
        <v>44.0625</v>
      </c>
    </row>
    <row r="75" spans="1:4" ht="12.75">
      <c r="A75" t="s">
        <v>67</v>
      </c>
      <c r="B75" s="6">
        <f>13+5/16</f>
        <v>13.3125</v>
      </c>
      <c r="C75">
        <v>2.25</v>
      </c>
      <c r="D75" s="6">
        <f>B75*C75</f>
        <v>29.953125</v>
      </c>
    </row>
    <row r="76" spans="1:4" ht="12.75">
      <c r="A76" t="s">
        <v>68</v>
      </c>
      <c r="B76" s="6">
        <f>13+5/16</f>
        <v>13.3125</v>
      </c>
      <c r="C76">
        <v>2.25</v>
      </c>
      <c r="D76" s="6">
        <f>B76*C76</f>
        <v>29.953125</v>
      </c>
    </row>
    <row r="77" spans="1:4" ht="12.75">
      <c r="A77" t="s">
        <v>69</v>
      </c>
      <c r="D77">
        <v>4.2</v>
      </c>
    </row>
    <row r="78" ht="12.75">
      <c r="D78" s="6">
        <f>SUM(D70:D77)</f>
        <v>463.62441406249997</v>
      </c>
    </row>
    <row r="79" ht="12.75">
      <c r="D79" s="6"/>
    </row>
    <row r="80" spans="1:6" ht="12.75">
      <c r="A80" t="s">
        <v>70</v>
      </c>
      <c r="B80">
        <v>2</v>
      </c>
      <c r="C80">
        <v>6.5</v>
      </c>
      <c r="D80" s="6">
        <f>B80*C80</f>
        <v>13</v>
      </c>
      <c r="E80" s="8" t="s">
        <v>60</v>
      </c>
      <c r="F80" s="6">
        <f>F81+F84+B86+4</f>
        <v>47.84375</v>
      </c>
    </row>
    <row r="81" spans="1:6" ht="12.75">
      <c r="A81" t="s">
        <v>71</v>
      </c>
      <c r="B81" s="6">
        <f>15+3/32+1/32</f>
        <v>15.125</v>
      </c>
      <c r="C81" s="6">
        <f>6+7/16</f>
        <v>6.4375</v>
      </c>
      <c r="D81" s="6">
        <f>B81*C81</f>
        <v>97.3671875</v>
      </c>
      <c r="E81" s="8" t="s">
        <v>63</v>
      </c>
      <c r="F81" s="6">
        <f>18+7/8</f>
        <v>18.875</v>
      </c>
    </row>
    <row r="82" spans="1:4" ht="12.75">
      <c r="A82" t="s">
        <v>72</v>
      </c>
      <c r="D82">
        <v>15.5</v>
      </c>
    </row>
    <row r="83" spans="1:4" ht="12.75">
      <c r="A83" t="s">
        <v>73</v>
      </c>
      <c r="B83">
        <v>2</v>
      </c>
      <c r="C83">
        <v>6.5</v>
      </c>
      <c r="D83" s="6">
        <f>B83*C83</f>
        <v>13</v>
      </c>
    </row>
    <row r="84" spans="1:6" ht="12.75">
      <c r="A84" t="s">
        <v>74</v>
      </c>
      <c r="B84" s="6">
        <f>15+1/32</f>
        <v>15.03125</v>
      </c>
      <c r="C84" s="6">
        <f>6+7/16</f>
        <v>6.4375</v>
      </c>
      <c r="D84" s="6">
        <f>B84*C84</f>
        <v>96.763671875</v>
      </c>
      <c r="E84" s="8" t="s">
        <v>63</v>
      </c>
      <c r="F84" s="6">
        <f>18+7/8</f>
        <v>18.875</v>
      </c>
    </row>
    <row r="85" spans="1:4" ht="12.75">
      <c r="A85" t="s">
        <v>75</v>
      </c>
      <c r="D85" s="6">
        <f>13.6875*2</f>
        <v>27.375</v>
      </c>
    </row>
    <row r="86" spans="1:4" ht="12.75">
      <c r="A86" t="s">
        <v>76</v>
      </c>
      <c r="B86" s="6">
        <f>6+3/32</f>
        <v>6.09375</v>
      </c>
      <c r="C86" s="6">
        <f>6+7/16</f>
        <v>6.4375</v>
      </c>
      <c r="D86" s="6">
        <f>B86*C86</f>
        <v>39.228515625</v>
      </c>
    </row>
    <row r="87" ht="12.75">
      <c r="D87" s="6">
        <f>SUM(D80:D86)</f>
        <v>302.234375</v>
      </c>
    </row>
    <row r="88" spans="1:4" ht="12.75">
      <c r="A88" s="8" t="s">
        <v>77</v>
      </c>
      <c r="C88" s="4" t="s">
        <v>14</v>
      </c>
      <c r="D88" s="6">
        <f>D78+D87</f>
        <v>765.8587890624999</v>
      </c>
    </row>
    <row r="91" spans="1:3" ht="12.75">
      <c r="A91" t="s">
        <v>78</v>
      </c>
      <c r="B91" s="1" t="s">
        <v>2</v>
      </c>
      <c r="C91" s="1" t="s">
        <v>3</v>
      </c>
    </row>
    <row r="92" spans="1:3" ht="12.75">
      <c r="A92" t="s">
        <v>79</v>
      </c>
      <c r="B92" s="6">
        <f>327.7+13.9</f>
        <v>341.59999999999997</v>
      </c>
      <c r="C92" s="3">
        <f>B92/28.349</f>
        <v>12.049807753359906</v>
      </c>
    </row>
    <row r="93" spans="1:3" ht="12.75">
      <c r="A93" t="s">
        <v>80</v>
      </c>
      <c r="B93">
        <v>69.1</v>
      </c>
      <c r="C93" s="3">
        <f>B93/28.349</f>
        <v>2.437475748703658</v>
      </c>
    </row>
    <row r="94" spans="1:3" ht="12.75">
      <c r="A94" t="s">
        <v>81</v>
      </c>
      <c r="B94">
        <v>313.5</v>
      </c>
      <c r="C94" s="3">
        <f>B94/28.349</f>
        <v>11.058591131962327</v>
      </c>
    </row>
    <row r="95" spans="2:4" ht="12.75">
      <c r="B95" s="6">
        <f>SUM(B92:B94)</f>
        <v>724.2</v>
      </c>
      <c r="C95" s="6">
        <f>SUM(C92:C94)</f>
        <v>25.545874634025893</v>
      </c>
      <c r="D95" s="6">
        <f>C95/16</f>
        <v>1.5966171646266183</v>
      </c>
    </row>
    <row r="97" spans="1:3" ht="12.75">
      <c r="A97" t="s">
        <v>82</v>
      </c>
      <c r="B97" s="1" t="s">
        <v>2</v>
      </c>
      <c r="C97" s="1" t="s">
        <v>3</v>
      </c>
    </row>
    <row r="98" spans="1:3" ht="12.75">
      <c r="A98" t="s">
        <v>83</v>
      </c>
      <c r="B98">
        <v>9.1</v>
      </c>
      <c r="C98" s="3">
        <f>B98/28.349</f>
        <v>0.32099897703622704</v>
      </c>
    </row>
    <row r="99" spans="1:3" ht="12.75">
      <c r="A99" t="s">
        <v>84</v>
      </c>
      <c r="B99" s="6">
        <f>6*13.7</f>
        <v>82.19999999999999</v>
      </c>
      <c r="C99" s="3">
        <f>B99/28.349</f>
        <v>2.89957317718438</v>
      </c>
    </row>
    <row r="100" spans="1:3" ht="12.75">
      <c r="A100" t="s">
        <v>85</v>
      </c>
      <c r="B100">
        <v>9.4</v>
      </c>
      <c r="C100" s="3">
        <f>B100/28.349</f>
        <v>0.3315813608945642</v>
      </c>
    </row>
    <row r="101" spans="1:3" ht="12.75">
      <c r="A101" t="s">
        <v>86</v>
      </c>
      <c r="B101" s="6">
        <f>4*6.1</f>
        <v>24.4</v>
      </c>
      <c r="C101" s="3">
        <f>B101/28.349</f>
        <v>0.8607005538114219</v>
      </c>
    </row>
    <row r="102" spans="1:3" ht="12.75">
      <c r="A102" t="s">
        <v>87</v>
      </c>
      <c r="B102" s="6">
        <f>2*3.9</f>
        <v>7.8</v>
      </c>
      <c r="C102" s="3">
        <f>B102/28.349</f>
        <v>0.275141980316766</v>
      </c>
    </row>
    <row r="103" spans="1:3" ht="12.75">
      <c r="A103" t="s">
        <v>88</v>
      </c>
      <c r="B103" s="6">
        <f>4*0.4</f>
        <v>1.6</v>
      </c>
      <c r="C103" s="3">
        <f>B103/28.349</f>
        <v>0.05643938057779816</v>
      </c>
    </row>
    <row r="104" spans="2:3" ht="12.75">
      <c r="B104" s="6">
        <f>SUM(B98:B103)</f>
        <v>134.5</v>
      </c>
      <c r="C104" s="6">
        <f>SUM(C98:C103)</f>
        <v>4.7444354298211575</v>
      </c>
    </row>
    <row r="105" spans="2:6" ht="12.75">
      <c r="B105" s="1" t="s">
        <v>2</v>
      </c>
      <c r="C105" s="1" t="s">
        <v>3</v>
      </c>
      <c r="D105" s="1" t="s">
        <v>89</v>
      </c>
      <c r="E105" s="1" t="s">
        <v>90</v>
      </c>
      <c r="F105" t="s">
        <v>91</v>
      </c>
    </row>
    <row r="106" spans="1:6" ht="12.75">
      <c r="A106" s="4" t="s">
        <v>92</v>
      </c>
      <c r="B106" s="6">
        <f>B104+B95+B64</f>
        <v>2641.6</v>
      </c>
      <c r="C106" s="3">
        <f>B106/28.349</f>
        <v>93.18141733394475</v>
      </c>
      <c r="D106" s="6">
        <f>C106/16</f>
        <v>5.823838583371547</v>
      </c>
      <c r="E106" s="6">
        <f>(C106+2)/16</f>
        <v>5.948838583371547</v>
      </c>
      <c r="F106" s="6">
        <f>E106+(2.5/16)</f>
        <v>6.105088583371547</v>
      </c>
    </row>
    <row r="107" spans="2:4" ht="12.75">
      <c r="B107" t="s">
        <v>93</v>
      </c>
      <c r="D107" t="s">
        <v>94</v>
      </c>
    </row>
    <row r="108" spans="1:5" ht="12.75">
      <c r="A108" s="8" t="s">
        <v>95</v>
      </c>
      <c r="B108" s="6">
        <f>96/(764/144)</f>
        <v>18.094240837696336</v>
      </c>
      <c r="C108" t="s">
        <v>96</v>
      </c>
      <c r="D108" s="6">
        <f>96/((765/144)^1.5)</f>
        <v>7.84012195786955</v>
      </c>
      <c r="E108" t="s">
        <v>97</v>
      </c>
    </row>
    <row r="110" spans="1:2" ht="12.75">
      <c r="A110" t="s">
        <v>98</v>
      </c>
      <c r="B110" t="s">
        <v>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Myers</dc:creator>
  <cp:keywords/>
  <dc:description/>
  <cp:lastModifiedBy>Ken Myers</cp:lastModifiedBy>
  <dcterms:created xsi:type="dcterms:W3CDTF">2013-06-23T13:30:56Z</dcterms:created>
  <dcterms:modified xsi:type="dcterms:W3CDTF">2013-07-29T13:31:13Z</dcterms:modified>
  <cp:category/>
  <cp:version/>
  <cp:contentType/>
  <cp:contentStatus/>
  <cp:revision>26</cp:revision>
</cp:coreProperties>
</file>