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Points" sheetId="1" r:id="rId1"/>
    <sheet name="Wt Sor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<sst xmlns="http://schemas.openxmlformats.org/spreadsheetml/2006/main" count="245" uniqueCount="154">
  <si>
    <t>Towability</t>
  </si>
  <si>
    <t>Rockwood</t>
  </si>
  <si>
    <t>Winnebago</t>
  </si>
  <si>
    <t>Palomino</t>
  </si>
  <si>
    <t>Apex</t>
  </si>
  <si>
    <t>Travel Lite</t>
  </si>
  <si>
    <t>Sunset</t>
  </si>
  <si>
    <t>Jayco</t>
  </si>
  <si>
    <t>Aspen</t>
  </si>
  <si>
    <t>Bullet</t>
  </si>
  <si>
    <t>Wolf Pup</t>
  </si>
  <si>
    <t>Clipper</t>
  </si>
  <si>
    <t>Salem</t>
  </si>
  <si>
    <t>ProLite</t>
  </si>
  <si>
    <t>Ameria-</t>
  </si>
  <si>
    <t>Vista</t>
  </si>
  <si>
    <t>Venture</t>
  </si>
  <si>
    <t>Navi</t>
  </si>
  <si>
    <t>PTX</t>
  </si>
  <si>
    <t>Coleman</t>
  </si>
  <si>
    <t>Geo Pro</t>
  </si>
  <si>
    <t>Micro Mini</t>
  </si>
  <si>
    <t>Palomini</t>
  </si>
  <si>
    <t>Mini Lite</t>
  </si>
  <si>
    <t>Nano</t>
  </si>
  <si>
    <t>Falcon</t>
  </si>
  <si>
    <t>Sun-Lite</t>
  </si>
  <si>
    <t>Hummingbird</t>
  </si>
  <si>
    <t>Trail</t>
  </si>
  <si>
    <t>Crossfire</t>
  </si>
  <si>
    <t>16FQ</t>
  </si>
  <si>
    <t>17FQS</t>
  </si>
  <si>
    <t>FSX</t>
  </si>
  <si>
    <t>Classic</t>
  </si>
  <si>
    <t>Heartland</t>
  </si>
  <si>
    <t>Lite</t>
  </si>
  <si>
    <t>Cruiser</t>
  </si>
  <si>
    <t>Sonic</t>
  </si>
  <si>
    <t>160FQ</t>
  </si>
  <si>
    <t>SLX 7</t>
  </si>
  <si>
    <t>Inputs</t>
  </si>
  <si>
    <t>19FD</t>
  </si>
  <si>
    <t>1706FB</t>
  </si>
  <si>
    <t>180FB</t>
  </si>
  <si>
    <t>181FBS</t>
  </si>
  <si>
    <t>187RB</t>
  </si>
  <si>
    <t>F-23RB</t>
  </si>
  <si>
    <t>21WQB</t>
  </si>
  <si>
    <t>17MBS</t>
  </si>
  <si>
    <t>Supreme</t>
  </si>
  <si>
    <t>189RBS</t>
  </si>
  <si>
    <t>1800RB</t>
  </si>
  <si>
    <t>191RBS</t>
  </si>
  <si>
    <t>1800RD</t>
  </si>
  <si>
    <t>Edge M18</t>
  </si>
  <si>
    <t>189DD</t>
  </si>
  <si>
    <t>19ERD</t>
  </si>
  <si>
    <t>19MBS</t>
  </si>
  <si>
    <t>190VRB</t>
  </si>
  <si>
    <t>195RB</t>
  </si>
  <si>
    <t>213RDS</t>
  </si>
  <si>
    <t>Trailer Weight (lb)</t>
  </si>
  <si>
    <t>Height (feet)</t>
  </si>
  <si>
    <t>Width (feet)</t>
  </si>
  <si>
    <t>Length (feet)</t>
  </si>
  <si>
    <t>Outputs</t>
  </si>
  <si>
    <t>Frontal Factor</t>
  </si>
  <si>
    <t>Weight Factor</t>
  </si>
  <si>
    <t>Tongue Wt. (10% trailer wt.) / 1000</t>
  </si>
  <si>
    <t>Length Factor</t>
  </si>
  <si>
    <t>Towing impact (reduces the other features total)</t>
  </si>
  <si>
    <t>Exterior</t>
  </si>
  <si>
    <t>Tandem/dual axle (+1)</t>
  </si>
  <si>
    <t>Torsion Suspension (+1)</t>
  </si>
  <si>
    <t>Stone guard (+1)</t>
  </si>
  <si>
    <t>Walkable roof (+1)</t>
  </si>
  <si>
    <t>Roof ladder (+1)</t>
  </si>
  <si>
    <t>Solar Prep (+1)</t>
  </si>
  <si>
    <t>Solar Panel (+1)</t>
  </si>
  <si>
    <t>Backup Camera Prep (+1)</t>
  </si>
  <si>
    <t>Pass through storage (+1)</t>
  </si>
  <si>
    <t>Extra Outside storage (+1)</t>
  </si>
  <si>
    <t>Front window/windshield (+1)</t>
  </si>
  <si>
    <t>One or more slides (-1)</t>
  </si>
  <si>
    <t>Power Awning (+1)</t>
  </si>
  <si>
    <t>Roof air (+1)</t>
  </si>
  <si>
    <t>Powered bathroom vent (+1)</t>
  </si>
  <si>
    <t>Exterior shower or spray (+1)</t>
  </si>
  <si>
    <t>Front passenger side window (+1)</t>
  </si>
  <si>
    <t>Window in door (+1)</t>
  </si>
  <si>
    <t>MORryde-like steps (+1)</t>
  </si>
  <si>
    <t>Spare tire out of sunlight (+1)</t>
  </si>
  <si>
    <t>WiFi Ranger (+1)</t>
  </si>
  <si>
    <t>Black tank flush (+1)</t>
  </si>
  <si>
    <t>4 stabilizers (+1)</t>
  </si>
  <si>
    <t>Exterior TV bracket (+1)</t>
  </si>
  <si>
    <t>Power Tongue Jack (+1)</t>
  </si>
  <si>
    <t>AZDEL (+1)</t>
  </si>
  <si>
    <t>Interior</t>
  </si>
  <si>
    <t>Murphy Bed (+1)</t>
  </si>
  <si>
    <t>Folded Murphy mattress (-1)</t>
  </si>
  <si>
    <t>Front overhead cabinets (+1)</t>
  </si>
  <si>
    <t>Front shirt closets (+1)</t>
  </si>
  <si>
    <t>Mirrors on shirt closets (+1)</t>
  </si>
  <si>
    <r>
      <t>TV can be seen from bed or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TV (+1)</t>
    </r>
  </si>
  <si>
    <t>TV included (+1)</t>
  </si>
  <si>
    <t>Campside Dinette (+1)</t>
  </si>
  <si>
    <t>Sofa/Murphy Sofa (+1)</t>
  </si>
  <si>
    <t>3 burner stove top w/cover (+2)</t>
  </si>
  <si>
    <t>2 burner stove top w/cover (+1)</t>
  </si>
  <si>
    <t>Vent hood over burners (+1)</t>
  </si>
  <si>
    <t>Oven (+1)</t>
  </si>
  <si>
    <t>Good kitchen prep space (+1)</t>
  </si>
  <si>
    <t>Refrigerator/Freezer 4.5 cu.ft. Or greater (+1)</t>
  </si>
  <si>
    <t>Microwave (+1)</t>
  </si>
  <si>
    <t>Convection/Microwave (+1)</t>
  </si>
  <si>
    <t>Pantry (+1)</t>
  </si>
  <si>
    <t>At least one pullout drawer in kitchen (+1)</t>
  </si>
  <si>
    <t>Extra large or 2 section kitchen sink (+1)</t>
  </si>
  <si>
    <t>Extra Large camp side window (+1)</t>
  </si>
  <si>
    <t>Good Bathroom storage (+1)</t>
  </si>
  <si>
    <t>Medicine cabinet (+1)</t>
  </si>
  <si>
    <t>Wardrobe/closet (+1)</t>
  </si>
  <si>
    <t>Water Purifier (+1)</t>
  </si>
  <si>
    <t>Shower Surround (+1)</t>
  </si>
  <si>
    <t xml:space="preserve">Total: </t>
  </si>
  <si>
    <t>No spare with Aspen Trail 1800RB</t>
  </si>
  <si>
    <t>Red font zero (0) in Geo Pro means that there is an option available</t>
  </si>
  <si>
    <t>The Rockwood Mini Lite 1905 is no longer available. It was left for archival purposes and reference.</t>
  </si>
  <si>
    <t>Update: 12/05/18</t>
  </si>
  <si>
    <t>Changed Frontal area formula</t>
  </si>
  <si>
    <t>Changed the Weight Factor so all use same formula</t>
  </si>
  <si>
    <r>
      <t>IF(</t>
    </r>
    <r>
      <rPr>
        <sz val="10"/>
        <color indexed="12"/>
        <rFont val="Arial"/>
        <family val="2"/>
      </rPr>
      <t>B4</t>
    </r>
    <r>
      <rPr>
        <sz val="10"/>
        <rFont val="Arial"/>
        <family val="2"/>
      </rPr>
      <t>&gt;4100;(</t>
    </r>
    <r>
      <rPr>
        <sz val="10"/>
        <color indexed="10"/>
        <rFont val="Arial"/>
        <family val="2"/>
      </rPr>
      <t>B4</t>
    </r>
    <r>
      <rPr>
        <sz val="10"/>
        <rFont val="Arial"/>
        <family val="2"/>
      </rPr>
      <t>/1000)*3;</t>
    </r>
    <r>
      <rPr>
        <sz val="10"/>
        <color indexed="14"/>
        <rFont val="Arial"/>
        <family val="2"/>
      </rPr>
      <t>B4</t>
    </r>
    <r>
      <rPr>
        <sz val="10"/>
        <rFont val="Arial"/>
        <family val="2"/>
      </rPr>
      <t>/1000)</t>
    </r>
  </si>
  <si>
    <t>Prolite Classic</t>
  </si>
  <si>
    <t>Jay Flight 195RB</t>
  </si>
  <si>
    <t>Prolite Supreme</t>
  </si>
  <si>
    <t>Apex 187RB</t>
  </si>
  <si>
    <t>GeoPro</t>
  </si>
  <si>
    <t>Ameri-Lite 189</t>
  </si>
  <si>
    <t>Aspen Trail</t>
  </si>
  <si>
    <t>FSX 187RB</t>
  </si>
  <si>
    <t>Palomini 180</t>
  </si>
  <si>
    <t>Palomini 181</t>
  </si>
  <si>
    <t>Apex 191RBS</t>
  </si>
  <si>
    <t>Crossfire 1800</t>
  </si>
  <si>
    <t>Clipper 17FQS</t>
  </si>
  <si>
    <t>Curiser 19ERD</t>
  </si>
  <si>
    <t>Cruiser 19MBS</t>
  </si>
  <si>
    <t>MiniLite 1905</t>
  </si>
  <si>
    <t>Coleman 1705</t>
  </si>
  <si>
    <t>Apex 213</t>
  </si>
  <si>
    <t>Winnebago Minnie Drop 210RBS data unknown yet</t>
  </si>
  <si>
    <t>Heated Mattress</t>
  </si>
  <si>
    <t>360 Siphon Cap on Black Tank (N/A G12RK, G12SRK)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</si>
</sst>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1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b/>
      <sz val="10"/>
      <color indexed="53"/>
      <name val="Arial"/>
      <family val="2"/>
    </font>
    <font>
      <sz val="10"/>
      <color indexed="2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 horizontal="center" wrapText="1"/>
    </xf>
    <xf numFmtId="164" fontId="1" fillId="2" borderId="0" xfId="0" applyFont="1" applyFill="1" applyAlignment="1">
      <alignment horizontal="center" wrapText="1"/>
    </xf>
    <xf numFmtId="164" fontId="1" fillId="0" borderId="0" xfId="0" applyFont="1" applyAlignment="1">
      <alignment/>
    </xf>
    <xf numFmtId="164" fontId="0" fillId="2" borderId="0" xfId="0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4" borderId="0" xfId="0" applyNumberFormat="1" applyFont="1" applyFill="1" applyAlignment="1">
      <alignment/>
    </xf>
    <xf numFmtId="165" fontId="3" fillId="4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/>
    </xf>
    <xf numFmtId="165" fontId="1" fillId="5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/>
    </xf>
    <xf numFmtId="164" fontId="1" fillId="2" borderId="0" xfId="0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0" fillId="5" borderId="0" xfId="0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0" fillId="5" borderId="0" xfId="0" applyFill="1" applyAlignment="1">
      <alignment/>
    </xf>
    <xf numFmtId="164" fontId="6" fillId="2" borderId="0" xfId="0" applyFont="1" applyFill="1" applyAlignment="1">
      <alignment horizontal="center"/>
    </xf>
    <xf numFmtId="164" fontId="7" fillId="2" borderId="0" xfId="0" applyFont="1" applyFill="1" applyAlignment="1">
      <alignment horizontal="center"/>
    </xf>
    <xf numFmtId="164" fontId="7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workbookViewId="0" topLeftCell="A1">
      <pane xSplit="5012" topLeftCell="P1" activePane="topRight" state="split"/>
      <selection pane="topLeft" activeCell="A1" sqref="A1"/>
      <selection pane="topRight" activeCell="P20" sqref="P20"/>
    </sheetView>
  </sheetViews>
  <sheetFormatPr defaultColWidth="12.57421875" defaultRowHeight="12.75"/>
  <cols>
    <col min="1" max="1" width="42.7109375" style="0" customWidth="1"/>
    <col min="2" max="2" width="9.8515625" style="1" customWidth="1"/>
    <col min="3" max="3" width="10.421875" style="1" customWidth="1"/>
    <col min="4" max="4" width="8.421875" style="1" customWidth="1"/>
    <col min="5" max="5" width="10.7109375" style="1" customWidth="1"/>
    <col min="6" max="6" width="9.140625" style="1" customWidth="1"/>
    <col min="7" max="7" width="10.421875" style="1" customWidth="1"/>
    <col min="8" max="8" width="11.140625" style="1" customWidth="1"/>
    <col min="9" max="10" width="12.421875" style="1" customWidth="1"/>
    <col min="11" max="11" width="10.00390625" style="1" customWidth="1"/>
    <col min="12" max="12" width="8.7109375" style="1" customWidth="1"/>
    <col min="13" max="13" width="7.00390625" style="1" customWidth="1"/>
    <col min="14" max="14" width="8.28125" style="1" customWidth="1"/>
    <col min="15" max="15" width="8.421875" style="1" customWidth="1"/>
    <col min="16" max="16" width="8.7109375" style="1" customWidth="1"/>
    <col min="17" max="17" width="10.00390625" style="1" customWidth="1"/>
    <col min="18" max="18" width="8.7109375" style="1" customWidth="1"/>
    <col min="19" max="19" width="9.28125" style="1" customWidth="1"/>
    <col min="20" max="20" width="8.7109375" style="1" customWidth="1"/>
    <col min="21" max="21" width="7.57421875" style="1" customWidth="1"/>
    <col min="22" max="22" width="9.140625" style="1" customWidth="1"/>
    <col min="23" max="23" width="8.421875" style="1" customWidth="1"/>
    <col min="24" max="24" width="9.28125" style="1" customWidth="1"/>
    <col min="25" max="25" width="7.57421875" style="1" customWidth="1"/>
    <col min="26" max="26" width="8.7109375" style="1" customWidth="1"/>
    <col min="27" max="27" width="9.28125" style="1" customWidth="1"/>
    <col min="28" max="28" width="8.7109375" style="1" customWidth="1"/>
    <col min="29" max="29" width="9.28125" style="1" customWidth="1"/>
    <col min="30" max="30" width="10.421875" style="0" customWidth="1"/>
    <col min="31" max="31" width="9.28125" style="0" customWidth="1"/>
    <col min="32" max="33" width="8.421875" style="0" customWidth="1"/>
    <col min="34" max="16384" width="11.57421875" style="0" customWidth="1"/>
  </cols>
  <sheetData>
    <row r="1" spans="1:29" ht="12.75">
      <c r="A1" s="2" t="s">
        <v>0</v>
      </c>
      <c r="B1" s="3" t="s">
        <v>1</v>
      </c>
      <c r="C1" s="2" t="s">
        <v>2</v>
      </c>
      <c r="D1" s="3" t="s">
        <v>3</v>
      </c>
      <c r="E1" s="4" t="s">
        <v>1</v>
      </c>
      <c r="F1" s="2" t="s">
        <v>3</v>
      </c>
      <c r="G1" s="3" t="s">
        <v>4</v>
      </c>
      <c r="H1" s="2" t="s">
        <v>5</v>
      </c>
      <c r="I1" s="3" t="s">
        <v>6</v>
      </c>
      <c r="J1" s="2" t="s">
        <v>7</v>
      </c>
      <c r="K1" s="3"/>
      <c r="L1" s="2" t="s">
        <v>4</v>
      </c>
      <c r="M1" s="4" t="s">
        <v>8</v>
      </c>
      <c r="N1" s="2" t="s">
        <v>4</v>
      </c>
      <c r="O1" s="3" t="s">
        <v>9</v>
      </c>
      <c r="P1" s="2" t="s">
        <v>10</v>
      </c>
      <c r="Q1" s="3" t="s">
        <v>11</v>
      </c>
      <c r="R1" s="2" t="s">
        <v>12</v>
      </c>
      <c r="S1" s="3" t="s">
        <v>13</v>
      </c>
      <c r="T1" s="2">
        <v>2011</v>
      </c>
      <c r="U1" s="3" t="s">
        <v>14</v>
      </c>
      <c r="V1" s="2" t="s">
        <v>15</v>
      </c>
      <c r="W1" s="3" t="s">
        <v>15</v>
      </c>
      <c r="X1" s="2" t="s">
        <v>16</v>
      </c>
      <c r="Y1" s="3" t="s">
        <v>17</v>
      </c>
      <c r="Z1" s="2" t="s">
        <v>18</v>
      </c>
      <c r="AA1" s="3" t="s">
        <v>7</v>
      </c>
      <c r="AB1" s="2" t="s">
        <v>4</v>
      </c>
      <c r="AC1" s="3" t="s">
        <v>19</v>
      </c>
    </row>
    <row r="2" spans="1:29" ht="12.75">
      <c r="A2" s="2"/>
      <c r="B2" s="3" t="s">
        <v>20</v>
      </c>
      <c r="C2" s="2" t="s">
        <v>21</v>
      </c>
      <c r="D2" s="3" t="s">
        <v>22</v>
      </c>
      <c r="E2" s="5" t="s">
        <v>23</v>
      </c>
      <c r="F2" s="2" t="s">
        <v>22</v>
      </c>
      <c r="G2" s="6" t="s">
        <v>24</v>
      </c>
      <c r="H2" s="2" t="s">
        <v>25</v>
      </c>
      <c r="I2" s="3" t="s">
        <v>26</v>
      </c>
      <c r="J2" s="2" t="s">
        <v>27</v>
      </c>
      <c r="K2" s="3" t="s">
        <v>13</v>
      </c>
      <c r="L2" s="2" t="s">
        <v>24</v>
      </c>
      <c r="M2" s="5" t="s">
        <v>28</v>
      </c>
      <c r="N2" s="2" t="s">
        <v>24</v>
      </c>
      <c r="O2" s="6" t="s">
        <v>29</v>
      </c>
      <c r="P2" s="2" t="s">
        <v>30</v>
      </c>
      <c r="Q2" s="6" t="s">
        <v>31</v>
      </c>
      <c r="R2" s="2" t="s">
        <v>32</v>
      </c>
      <c r="S2" s="6" t="s">
        <v>33</v>
      </c>
      <c r="T2" s="2" t="s">
        <v>34</v>
      </c>
      <c r="U2" s="6" t="s">
        <v>35</v>
      </c>
      <c r="V2" s="2" t="s">
        <v>36</v>
      </c>
      <c r="W2" s="6" t="s">
        <v>36</v>
      </c>
      <c r="X2" s="2" t="s">
        <v>37</v>
      </c>
      <c r="Y2" s="6" t="s">
        <v>38</v>
      </c>
      <c r="Z2" s="2" t="s">
        <v>38</v>
      </c>
      <c r="AA2" s="6" t="s">
        <v>39</v>
      </c>
      <c r="AB2" s="2" t="s">
        <v>24</v>
      </c>
      <c r="AC2" s="6" t="s">
        <v>35</v>
      </c>
    </row>
    <row r="3" spans="1:29" ht="12.75">
      <c r="A3" s="2" t="s">
        <v>40</v>
      </c>
      <c r="B3" s="6" t="s">
        <v>41</v>
      </c>
      <c r="C3" s="2" t="s">
        <v>42</v>
      </c>
      <c r="D3" s="6" t="s">
        <v>43</v>
      </c>
      <c r="E3" s="5">
        <v>1905</v>
      </c>
      <c r="F3" s="2" t="s">
        <v>44</v>
      </c>
      <c r="G3" s="6" t="s">
        <v>45</v>
      </c>
      <c r="H3" s="2" t="s">
        <v>46</v>
      </c>
      <c r="I3" s="6" t="s">
        <v>47</v>
      </c>
      <c r="J3" s="2" t="s">
        <v>48</v>
      </c>
      <c r="K3" s="6" t="s">
        <v>49</v>
      </c>
      <c r="L3" s="2" t="s">
        <v>50</v>
      </c>
      <c r="M3" s="5" t="s">
        <v>51</v>
      </c>
      <c r="N3" s="2" t="s">
        <v>52</v>
      </c>
      <c r="O3" s="6" t="s">
        <v>53</v>
      </c>
      <c r="Q3" s="6"/>
      <c r="R3" s="1" t="s">
        <v>45</v>
      </c>
      <c r="S3" s="6"/>
      <c r="T3" s="1" t="s">
        <v>54</v>
      </c>
      <c r="U3" s="6" t="s">
        <v>55</v>
      </c>
      <c r="V3" s="2" t="s">
        <v>56</v>
      </c>
      <c r="W3" s="6" t="s">
        <v>57</v>
      </c>
      <c r="X3" s="2" t="s">
        <v>58</v>
      </c>
      <c r="Y3" s="6"/>
      <c r="AA3" s="6" t="s">
        <v>59</v>
      </c>
      <c r="AB3" s="1" t="s">
        <v>60</v>
      </c>
      <c r="AC3" s="6">
        <v>1705</v>
      </c>
    </row>
    <row r="4" spans="1:29" ht="12.75">
      <c r="A4" s="7" t="s">
        <v>61</v>
      </c>
      <c r="B4" s="8">
        <v>3606</v>
      </c>
      <c r="C4" s="1">
        <v>3802</v>
      </c>
      <c r="D4" s="3">
        <v>3781</v>
      </c>
      <c r="E4" s="4">
        <v>4086</v>
      </c>
      <c r="F4" s="1">
        <v>3901</v>
      </c>
      <c r="G4" s="3">
        <v>3574</v>
      </c>
      <c r="H4" s="1">
        <v>3922</v>
      </c>
      <c r="I4" s="3">
        <v>3962</v>
      </c>
      <c r="J4" s="1">
        <v>3574</v>
      </c>
      <c r="K4" s="8">
        <v>3466</v>
      </c>
      <c r="L4" s="1">
        <v>3979</v>
      </c>
      <c r="M4" s="4">
        <v>3712</v>
      </c>
      <c r="N4" s="1">
        <v>3939</v>
      </c>
      <c r="O4" s="8">
        <v>3942</v>
      </c>
      <c r="P4" s="1">
        <v>3681</v>
      </c>
      <c r="Q4" s="8">
        <v>3986</v>
      </c>
      <c r="R4" s="1">
        <v>3745</v>
      </c>
      <c r="S4" s="8">
        <v>3092</v>
      </c>
      <c r="T4" s="1">
        <v>3759</v>
      </c>
      <c r="U4" s="8">
        <v>3618</v>
      </c>
      <c r="V4" s="1">
        <v>4019</v>
      </c>
      <c r="W4" s="8">
        <v>4085</v>
      </c>
      <c r="X4" s="1">
        <v>4422</v>
      </c>
      <c r="Y4" s="8">
        <v>3448</v>
      </c>
      <c r="Z4" s="1">
        <v>3493</v>
      </c>
      <c r="AA4" s="8">
        <v>3499</v>
      </c>
      <c r="AB4" s="1">
        <v>4434</v>
      </c>
      <c r="AC4" s="8">
        <v>4106</v>
      </c>
    </row>
    <row r="5" spans="1:33" s="9" customFormat="1" ht="12.75">
      <c r="A5" s="9" t="s">
        <v>62</v>
      </c>
      <c r="B5" s="10">
        <f>9+(7/12)</f>
        <v>9.583333333333334</v>
      </c>
      <c r="C5" s="10">
        <v>10</v>
      </c>
      <c r="D5" s="10">
        <f>9+8/12</f>
        <v>9.666666666666666</v>
      </c>
      <c r="E5" s="11">
        <v>10.5</v>
      </c>
      <c r="F5" s="10">
        <v>9.5</v>
      </c>
      <c r="G5" s="10">
        <v>9.9</v>
      </c>
      <c r="H5" s="10">
        <f>104/12</f>
        <v>8.666666666666666</v>
      </c>
      <c r="I5" s="10">
        <f>(7/12)+9</f>
        <v>9.583333333333334</v>
      </c>
      <c r="J5" s="10">
        <v>9</v>
      </c>
      <c r="K5" s="10">
        <f>8+(1/12)</f>
        <v>8.083333333333334</v>
      </c>
      <c r="L5" s="10">
        <v>10</v>
      </c>
      <c r="M5" s="11">
        <f>8+(11/12)</f>
        <v>8.916666666666666</v>
      </c>
      <c r="N5" s="10">
        <v>10</v>
      </c>
      <c r="O5" s="10">
        <f>10+(5/12)</f>
        <v>10.416666666666666</v>
      </c>
      <c r="P5" s="10">
        <v>10.5</v>
      </c>
      <c r="Q5" s="10">
        <f>9+(8/12)</f>
        <v>9.666666666666666</v>
      </c>
      <c r="R5" s="10">
        <f>10+(2/12)</f>
        <v>10.166666666666666</v>
      </c>
      <c r="S5" s="10">
        <f>8+(2/12)</f>
        <v>8.166666666666666</v>
      </c>
      <c r="T5" s="10">
        <v>9.83</v>
      </c>
      <c r="U5" s="10">
        <f>9+(3/12)</f>
        <v>9.25</v>
      </c>
      <c r="V5" s="10">
        <f>10+(2/12)</f>
        <v>10.166666666666666</v>
      </c>
      <c r="W5" s="10">
        <f>10+(2/12)</f>
        <v>10.166666666666666</v>
      </c>
      <c r="X5" s="10">
        <f>10+(3/12)</f>
        <v>10.25</v>
      </c>
      <c r="Y5" s="10">
        <f>9+(11/12)</f>
        <v>9.916666666666666</v>
      </c>
      <c r="Z5" s="10">
        <f>9+(11/12)</f>
        <v>9.916666666666666</v>
      </c>
      <c r="AA5" s="10">
        <f>106/12</f>
        <v>8.833333333333334</v>
      </c>
      <c r="AB5" s="10">
        <v>10</v>
      </c>
      <c r="AC5" s="10">
        <v>10.42</v>
      </c>
      <c r="AD5"/>
      <c r="AE5" s="12"/>
      <c r="AF5" s="12"/>
      <c r="AG5" s="12"/>
    </row>
    <row r="6" spans="1:35" s="12" customFormat="1" ht="12.75">
      <c r="A6" s="13" t="s">
        <v>63</v>
      </c>
      <c r="B6" s="14">
        <f>88/12</f>
        <v>7.333333333333333</v>
      </c>
      <c r="C6" s="15">
        <v>7</v>
      </c>
      <c r="D6" s="10">
        <f>84/12</f>
        <v>7</v>
      </c>
      <c r="E6" s="11">
        <v>8</v>
      </c>
      <c r="F6" s="15">
        <f>84/12</f>
        <v>7</v>
      </c>
      <c r="G6" s="10">
        <f>90/12</f>
        <v>7.5</v>
      </c>
      <c r="H6" s="15">
        <v>7.5</v>
      </c>
      <c r="I6" s="10">
        <v>7.5</v>
      </c>
      <c r="J6" s="15">
        <f>78/12</f>
        <v>6.5</v>
      </c>
      <c r="K6" s="14">
        <f>6+(8/12)</f>
        <v>6.666666666666667</v>
      </c>
      <c r="L6" s="15">
        <v>7.5</v>
      </c>
      <c r="M6" s="11">
        <v>8</v>
      </c>
      <c r="N6" s="15">
        <f>90/12</f>
        <v>7.5</v>
      </c>
      <c r="O6" s="14">
        <v>8</v>
      </c>
      <c r="P6" s="15">
        <f>85/12</f>
        <v>7.083333333333333</v>
      </c>
      <c r="Q6" s="14">
        <f>88/12</f>
        <v>7.333333333333333</v>
      </c>
      <c r="R6" s="15">
        <f>90/12</f>
        <v>7.5</v>
      </c>
      <c r="S6" s="14">
        <f>6+(8/12)</f>
        <v>6.666666666666667</v>
      </c>
      <c r="T6" s="15">
        <f>90/12</f>
        <v>7.5</v>
      </c>
      <c r="U6" s="15">
        <v>8</v>
      </c>
      <c r="V6" s="15">
        <f>90/12</f>
        <v>7.5</v>
      </c>
      <c r="W6" s="14">
        <f>90/12</f>
        <v>7.5</v>
      </c>
      <c r="X6" s="15">
        <f>90/12</f>
        <v>7.5</v>
      </c>
      <c r="Y6" s="15">
        <f>88/12</f>
        <v>7.333333333333333</v>
      </c>
      <c r="Z6" s="15">
        <f>88/12</f>
        <v>7.333333333333333</v>
      </c>
      <c r="AA6" s="14">
        <f>85/12</f>
        <v>7.083333333333333</v>
      </c>
      <c r="AB6" s="15">
        <f>90/12</f>
        <v>7.5</v>
      </c>
      <c r="AC6" s="14">
        <v>8</v>
      </c>
      <c r="AD6"/>
      <c r="AE6"/>
      <c r="AF6"/>
      <c r="AG6"/>
      <c r="AH6"/>
      <c r="AI6"/>
    </row>
    <row r="7" spans="1:35" s="19" customFormat="1" ht="12.75">
      <c r="A7" s="16" t="s">
        <v>64</v>
      </c>
      <c r="B7" s="17">
        <v>20</v>
      </c>
      <c r="C7" s="17">
        <f>19+(2/12)</f>
        <v>19.166666666666668</v>
      </c>
      <c r="D7" s="18">
        <f>21+(8/12)</f>
        <v>21.666666666666668</v>
      </c>
      <c r="E7" s="17">
        <f>20+(11/12)</f>
        <v>20.916666666666668</v>
      </c>
      <c r="F7" s="18">
        <f>21+8/12</f>
        <v>21.666666666666668</v>
      </c>
      <c r="G7" s="18">
        <f>21+4/12</f>
        <v>21.333333333333332</v>
      </c>
      <c r="H7" s="18">
        <f>22+9/12</f>
        <v>22.75</v>
      </c>
      <c r="I7" s="17">
        <f>21+5/12</f>
        <v>21.416666666666668</v>
      </c>
      <c r="J7" s="18">
        <f>19+10/12</f>
        <v>19.833333333333332</v>
      </c>
      <c r="K7" s="17">
        <f>20+9/12</f>
        <v>20.75</v>
      </c>
      <c r="L7" s="18">
        <f>21+10/12</f>
        <v>21.833333333333332</v>
      </c>
      <c r="M7" s="18">
        <f>21+5/12</f>
        <v>21.416666666666668</v>
      </c>
      <c r="N7" s="18">
        <f>21+10/21</f>
        <v>21.476190476190474</v>
      </c>
      <c r="O7" s="18">
        <f>21+11/12</f>
        <v>21.916666666666668</v>
      </c>
      <c r="P7" s="18">
        <f>21+5/12</f>
        <v>21.416666666666668</v>
      </c>
      <c r="Q7" s="18">
        <f>21+4/12</f>
        <v>21.333333333333332</v>
      </c>
      <c r="R7" s="18">
        <f>22+3/12</f>
        <v>22.25</v>
      </c>
      <c r="S7" s="17">
        <f>19+11/12</f>
        <v>19.916666666666668</v>
      </c>
      <c r="T7" s="17">
        <v>19.83</v>
      </c>
      <c r="U7" s="17">
        <f>20+11/12</f>
        <v>20.916666666666668</v>
      </c>
      <c r="V7" s="18">
        <f>23+1/12</f>
        <v>23.083333333333332</v>
      </c>
      <c r="W7" s="18">
        <f>23+2/12</f>
        <v>23.166666666666668</v>
      </c>
      <c r="X7" s="18">
        <f>22+10/12</f>
        <v>22.833333333333332</v>
      </c>
      <c r="Y7" s="18">
        <f>21+11/12</f>
        <v>21.916666666666668</v>
      </c>
      <c r="Z7" s="18">
        <f>21+11/12</f>
        <v>21.916666666666668</v>
      </c>
      <c r="AA7" s="18">
        <f>21+8/12</f>
        <v>21.666666666666668</v>
      </c>
      <c r="AB7" s="18">
        <v>25</v>
      </c>
      <c r="AC7" s="18">
        <v>21.92</v>
      </c>
      <c r="AD7"/>
      <c r="AE7"/>
      <c r="AF7"/>
      <c r="AG7"/>
      <c r="AH7"/>
      <c r="AI7"/>
    </row>
    <row r="8" spans="1:35" s="23" customFormat="1" ht="12.75">
      <c r="A8" s="20" t="s">
        <v>65</v>
      </c>
      <c r="B8" s="21"/>
      <c r="C8" s="21"/>
      <c r="D8" s="20"/>
      <c r="E8" s="22"/>
      <c r="F8" s="21"/>
      <c r="G8" s="20"/>
      <c r="H8" s="21"/>
      <c r="I8" s="20"/>
      <c r="J8" s="21"/>
      <c r="K8" s="21"/>
      <c r="L8" s="21"/>
      <c r="M8" s="2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/>
      <c r="AE8"/>
      <c r="AF8"/>
      <c r="AG8"/>
      <c r="AH8"/>
      <c r="AI8"/>
    </row>
    <row r="9" spans="1:35" s="24" customFormat="1" ht="12.75">
      <c r="A9" s="24" t="s">
        <v>66</v>
      </c>
      <c r="B9" s="10">
        <f>IF(SQRT(B5*B6)/2&gt;4.26,SQRT(B5*B6),SQRT(B5*B6)/2)</f>
        <v>4.191592113319764</v>
      </c>
      <c r="C9" s="10">
        <f>IF(SQRT(C5*C6)/2&gt;4.26,SQRT(C5*C6),SQRT(C5*C6)/2)</f>
        <v>4.183300132670378</v>
      </c>
      <c r="D9" s="10">
        <f>IF(SQRT(D5*D6)/2&gt;4.26,SQRT(D5*D6),SQRT(D5*D6)/2)</f>
        <v>4.112987559751022</v>
      </c>
      <c r="E9" s="11">
        <f>IF(SQRT(E5*E6)/2&gt;4.26,SQRT(E5*E6),SQRT(E5*E6)/2)</f>
        <v>9.16515138991168</v>
      </c>
      <c r="F9" s="10">
        <f>IF(SQRT(F5*F6)/2&gt;4.26,SQRT(F5*F6),SQRT(F5*F6)/2)</f>
        <v>4.077376607575022</v>
      </c>
      <c r="G9" s="10">
        <f>IF(SQRT(G5*G6)/2&gt;4.26,SQRT(G5*G6),SQRT(G5*G6)/2)</f>
        <v>8.616843969807043</v>
      </c>
      <c r="H9" s="10">
        <f>IF(SQRT(H5*H6)/2&gt;4.26,SQRT(H5*H6),SQRT(H5*H6)/2)</f>
        <v>4.031128874149275</v>
      </c>
      <c r="I9" s="10">
        <f>IF(SQRT(I5*I6)/2&gt;4.26,SQRT(I5*I6),SQRT(I5*I6)/2)</f>
        <v>4.238956239453293</v>
      </c>
      <c r="J9" s="10">
        <f>IF(SQRT(J5*J6)/2&gt;4.26,SQRT(J5*J6),SQRT(J5*J6)/2)</f>
        <v>3.824264635194589</v>
      </c>
      <c r="K9" s="10">
        <f>IF(SQRT(K5*K6)/2&gt;4.26,SQRT(K5*K6),SQRT(K5*K6)/2)</f>
        <v>3.670452590924207</v>
      </c>
      <c r="L9" s="10">
        <f>IF(SQRT(L5*L6)/2&gt;4.26,SQRT(L5*L6),SQRT(L5*L6)/2)</f>
        <v>8.660254037844387</v>
      </c>
      <c r="M9" s="11">
        <f>IF(SQRT(M5*M6)/2&gt;4.26,SQRT(M5*M6),SQRT(M5*M6)/2)</f>
        <v>4.222953153106642</v>
      </c>
      <c r="N9" s="10">
        <f>IF(SQRT(N5*N6)/2&gt;4.26,SQRT(N5*N6),SQRT(N5*N6)/2)</f>
        <v>8.660254037844387</v>
      </c>
      <c r="O9" s="10">
        <f>IF(SQRT(O5*O6)/2&gt;4.26,SQRT(O5*O6),SQRT(O5*O6)/2)</f>
        <v>9.128709291752768</v>
      </c>
      <c r="P9" s="10">
        <f>IF(SQRT(P5*P6)/2&gt;4.26,SQRT(P5*P6),SQRT(P5*P6)/2)</f>
        <v>8.62409415533017</v>
      </c>
      <c r="Q9" s="10">
        <f>IF(SQRT(Q5*Q6)/2&gt;4.26,SQRT(Q5*Q6),SQRT(Q5*Q6)/2)</f>
        <v>4.20977698010503</v>
      </c>
      <c r="R9" s="10">
        <f>IF(SQRT(R5*R6)/2&gt;4.26,SQRT(R5*R6),SQRT(R5*R6)/2)</f>
        <v>8.73212459828649</v>
      </c>
      <c r="S9" s="10">
        <f>IF(SQRT(S5*S6)/2&gt;4.26,SQRT(S5*S6),SQRT(S5*S6)/2)</f>
        <v>3.689323936863109</v>
      </c>
      <c r="T9" s="10">
        <f>IF(SQRT(T5*T6)/2&gt;4.26,SQRT(T5*T6),SQRT(T5*T6)/2)</f>
        <v>8.586326339011347</v>
      </c>
      <c r="U9" s="10">
        <f>IF(SQRT(U5*U6)/2&gt;4.26,SQRT(U5*U6),SQRT(U5*U6)/2)</f>
        <v>8.602325267042627</v>
      </c>
      <c r="V9" s="10">
        <f>IF(SQRT(V5*V6)/2&gt;4.26,SQRT(V5*V6),SQRT(V5*V6)/2)</f>
        <v>8.73212459828649</v>
      </c>
      <c r="W9" s="10">
        <f>IF(SQRT(W5*W6)/2&gt;4.26,SQRT(W5*W6),SQRT(W5*W6)/2)</f>
        <v>8.73212459828649</v>
      </c>
      <c r="X9" s="10">
        <f>IF(SQRT(X5*X6)/2&gt;4.26,SQRT(X5*X6),SQRT(X5*X6)/2)</f>
        <v>8.76783895837509</v>
      </c>
      <c r="Y9" s="10">
        <f>IF(SQRT(Y5*Y6)/2&gt;4.26,SQRT(Y5*Y6),SQRT(Y5*Y6)/2)</f>
        <v>8.527732536977354</v>
      </c>
      <c r="Z9" s="10">
        <f>IF(SQRT(Z5*Z6)/2&gt;4.26,SQRT(Z5*Z6),SQRT(Z5*Z6)/2)</f>
        <v>8.527732536977354</v>
      </c>
      <c r="AA9" s="10">
        <f>IF(SQRT(AA5*AA6)/2&gt;4.26,SQRT(AA5*AA6),SQRT(AA5*AA6)/2)</f>
        <v>3.955042491694762</v>
      </c>
      <c r="AB9" s="10">
        <f>IF(SQRT(AB5*AB6)/2&gt;4.26,SQRT(AB5*AB6),SQRT(AB5*AB6)/2)</f>
        <v>8.660254037844387</v>
      </c>
      <c r="AC9" s="10">
        <f>IF(SQRT(AC5*AC6)/2&gt;4.26,SQRT(AC5*AC6),SQRT(AC5*AC6)/2)</f>
        <v>9.130169768410662</v>
      </c>
      <c r="AD9"/>
      <c r="AE9"/>
      <c r="AF9"/>
      <c r="AG9"/>
      <c r="AH9"/>
      <c r="AI9"/>
    </row>
    <row r="10" spans="1:29" ht="12.75">
      <c r="A10" s="7" t="s">
        <v>67</v>
      </c>
      <c r="B10" s="14">
        <f>IF(B4&gt;4100,(B4/1000)*3,B4/1000)</f>
        <v>3.606</v>
      </c>
      <c r="C10" s="15">
        <f>IF(C4&gt;4100,(C4/1000)*3,C4/1000)</f>
        <v>3.802</v>
      </c>
      <c r="D10" s="14">
        <f>IF(D4&gt;4100,(D4/1000)*3,D4/1000)</f>
        <v>3.781</v>
      </c>
      <c r="E10" s="11">
        <f>IF(E4&gt;4000,(E4/1000)*3,E4/1000)</f>
        <v>12.258000000000001</v>
      </c>
      <c r="F10" s="15">
        <f>IF(F4&gt;4100,(F4/1000)*3,F4/1000)</f>
        <v>3.901</v>
      </c>
      <c r="G10" s="14">
        <f>IF(G4&gt;4100,(G4/1000)*3,G4/1000)</f>
        <v>3.574</v>
      </c>
      <c r="H10" s="15">
        <f>IF(H4&gt;4100,(H4/1000)*3,H4/1000)</f>
        <v>3.922</v>
      </c>
      <c r="I10" s="14">
        <f>IF(I4&gt;4100,(I4/1000)*3,I4/1000)</f>
        <v>3.962</v>
      </c>
      <c r="J10" s="15">
        <f>IF(J4&gt;4100,(J4/1000)*3,J4/1000)</f>
        <v>3.574</v>
      </c>
      <c r="K10" s="14">
        <f>IF(K4&gt;4100,(K4/1000)*3,K4/1000)</f>
        <v>3.466</v>
      </c>
      <c r="L10" s="15">
        <f>IF(L4&gt;4100,(L4/1000)*3,L4/1000)</f>
        <v>3.979</v>
      </c>
      <c r="M10" s="11">
        <f>IF(M4&gt;4100,(M4/1000)*3,M4/1000)</f>
        <v>3.712</v>
      </c>
      <c r="N10" s="15">
        <f>IF(N4&gt;4100,(N4/1000)*3,N4/1000)</f>
        <v>3.939</v>
      </c>
      <c r="O10" s="14">
        <f>IF(O4&gt;4100,(O4/1000)*3,O4/1000)</f>
        <v>3.942</v>
      </c>
      <c r="P10" s="15">
        <f>IF(P4&gt;4100,(P4/1000)*3,P4/1000)</f>
        <v>3.681</v>
      </c>
      <c r="Q10" s="14">
        <f>IF(Q4&gt;4100,(Q4/1000)*3,Q4/1000)</f>
        <v>3.986</v>
      </c>
      <c r="R10" s="15">
        <f>IF(R4&gt;4100,(R4/1000)*3,R4/1000)</f>
        <v>3.745</v>
      </c>
      <c r="S10" s="14">
        <f>IF(S4&gt;4100,(S4/1000)*3,S4/1000)</f>
        <v>3.092</v>
      </c>
      <c r="T10" s="15">
        <f>IF(T4&gt;4100,(T4/1000)*3,T4/1000)</f>
        <v>3.759</v>
      </c>
      <c r="U10" s="14">
        <f>IF(U4&gt;4100,(U4/1000)*3,U4/1000)</f>
        <v>3.618</v>
      </c>
      <c r="V10" s="15">
        <f>IF(V4&gt;4000,(V4/1000)*3,V4/1000)</f>
        <v>12.057</v>
      </c>
      <c r="W10" s="14">
        <f>IF(W4&gt;4000,(W4/1000)*3,W4/1000)</f>
        <v>12.254999999999999</v>
      </c>
      <c r="X10" s="15">
        <f>IF(X4&gt;4000,(X4/1000)*3,X4/1000)</f>
        <v>13.265999999999998</v>
      </c>
      <c r="Y10" s="14">
        <f>IF(Y4&gt;4100,(Y4/1000)*3,Y4/1000)</f>
        <v>3.448</v>
      </c>
      <c r="Z10" s="15">
        <f>IF(Z4&gt;4100,(Z4/1000)*3,Z4/1000)</f>
        <v>3.493</v>
      </c>
      <c r="AA10" s="14">
        <f>IF(AA4&gt;4100,(AA4/1000)*3,AA4/1000)</f>
        <v>3.499</v>
      </c>
      <c r="AB10" s="15">
        <f>IF(AB4&gt;4000,(AB4/1000)*3,AB4/1000)</f>
        <v>13.302</v>
      </c>
      <c r="AC10" s="14">
        <f>IF(AC4&gt;4000,(AC4/1000)*3,AC4/1000)</f>
        <v>12.318</v>
      </c>
    </row>
    <row r="11" spans="1:29" ht="12.75">
      <c r="A11" s="24" t="s">
        <v>68</v>
      </c>
      <c r="B11" s="25">
        <f>B4*0.1/1000</f>
        <v>0.36060000000000003</v>
      </c>
      <c r="C11" s="25">
        <f>C4*0.0001</f>
        <v>0.38020000000000004</v>
      </c>
      <c r="D11" s="25">
        <f>D4*0.0001</f>
        <v>0.3781</v>
      </c>
      <c r="E11" s="11">
        <f>E4*0.0001</f>
        <v>0.4086</v>
      </c>
      <c r="F11" s="25">
        <f>F4*0.0001</f>
        <v>0.3901</v>
      </c>
      <c r="G11" s="25">
        <f>G4*0.0001</f>
        <v>0.3574</v>
      </c>
      <c r="H11" s="25">
        <f>H4*0.0001</f>
        <v>0.3922</v>
      </c>
      <c r="I11" s="25">
        <f>I4*0.0001</f>
        <v>0.3962</v>
      </c>
      <c r="J11" s="25">
        <f>J4*0.0001</f>
        <v>0.3574</v>
      </c>
      <c r="K11" s="25">
        <f>K4*0.0001</f>
        <v>0.3466</v>
      </c>
      <c r="L11" s="25">
        <f>L4*0.0001</f>
        <v>0.39790000000000003</v>
      </c>
      <c r="M11" s="11">
        <f>M4*0.0001</f>
        <v>0.37120000000000003</v>
      </c>
      <c r="N11" s="25">
        <f>N4*0.0001</f>
        <v>0.39390000000000003</v>
      </c>
      <c r="O11" s="25">
        <f>O4*0.0001</f>
        <v>0.3942</v>
      </c>
      <c r="P11" s="25">
        <f>P4*0.0001</f>
        <v>0.36810000000000004</v>
      </c>
      <c r="Q11" s="25">
        <f>Q4*0.0001</f>
        <v>0.3986</v>
      </c>
      <c r="R11" s="25">
        <f>R4*0.0001</f>
        <v>0.3745</v>
      </c>
      <c r="S11" s="25">
        <f>S4*0.0001</f>
        <v>0.30920000000000003</v>
      </c>
      <c r="T11" s="25">
        <f>T4*0.0001</f>
        <v>0.3759</v>
      </c>
      <c r="U11" s="25">
        <f>U4*0.0001</f>
        <v>0.3618</v>
      </c>
      <c r="V11" s="25">
        <f>V4*0.0001</f>
        <v>0.40190000000000003</v>
      </c>
      <c r="W11" s="25">
        <f>W4*0.0001</f>
        <v>0.40850000000000003</v>
      </c>
      <c r="X11" s="25">
        <f>X4*0.0001</f>
        <v>0.44220000000000004</v>
      </c>
      <c r="Y11" s="25">
        <f>Y4*0.0001</f>
        <v>0.3448</v>
      </c>
      <c r="Z11" s="25">
        <f>Z4*0.0001</f>
        <v>0.3493</v>
      </c>
      <c r="AA11" s="25">
        <f>AA4*0.0001</f>
        <v>0.34990000000000004</v>
      </c>
      <c r="AB11" s="25">
        <f>AB4*0.0001</f>
        <v>0.4434</v>
      </c>
      <c r="AC11" s="25">
        <f>AC4*0.0001</f>
        <v>0.4106</v>
      </c>
    </row>
    <row r="12" spans="1:29" ht="12.75">
      <c r="A12" s="7" t="s">
        <v>69</v>
      </c>
      <c r="B12" s="10">
        <f>IF(B7&gt;21,4,0)</f>
        <v>0</v>
      </c>
      <c r="C12" s="15">
        <f>IF(B7&gt;21,4,0)</f>
        <v>0</v>
      </c>
      <c r="D12" s="10">
        <f>IF(D7&gt;21,4,0)</f>
        <v>4</v>
      </c>
      <c r="E12" s="11">
        <f>IF(B7&gt;21,4,0)</f>
        <v>0</v>
      </c>
      <c r="F12" s="15">
        <f>IF(F7&gt;21,4,0)</f>
        <v>4</v>
      </c>
      <c r="G12" s="10">
        <f>IF(G7&gt;21,4,0)</f>
        <v>4</v>
      </c>
      <c r="H12" s="15">
        <f>IF(D7&gt;21,5,0)</f>
        <v>5</v>
      </c>
      <c r="I12" s="10">
        <f>IF(W7&gt;21,4,0)</f>
        <v>4</v>
      </c>
      <c r="J12" s="15">
        <f>IF(J7&gt;21,4,0)</f>
        <v>0</v>
      </c>
      <c r="K12" s="10">
        <f>IF(K7&gt;21,4,0)</f>
        <v>0</v>
      </c>
      <c r="L12" s="15">
        <f>IF(L7&gt;21,4,0)</f>
        <v>4</v>
      </c>
      <c r="M12" s="11">
        <f>IF(M7&gt;21,4,0)</f>
        <v>4</v>
      </c>
      <c r="N12" s="15">
        <f>IF(N7&gt;21,4,0)</f>
        <v>4</v>
      </c>
      <c r="O12" s="10">
        <f>IF(O7&gt;21,4,0)</f>
        <v>4</v>
      </c>
      <c r="P12" s="15">
        <f>IF(P7&gt;21,4,0)</f>
        <v>4</v>
      </c>
      <c r="Q12" s="10">
        <f>IF(Q7&gt;21,4,0)</f>
        <v>4</v>
      </c>
      <c r="R12" s="15">
        <f>IF(R7&gt;21,5,0)</f>
        <v>5</v>
      </c>
      <c r="S12" s="10">
        <f>IF(S7&gt;21,4,0)</f>
        <v>0</v>
      </c>
      <c r="T12" s="15">
        <f>IF(T7&gt;21,4,0)</f>
        <v>0</v>
      </c>
      <c r="U12" s="10">
        <f>IF(U7&gt;21,4,0)</f>
        <v>0</v>
      </c>
      <c r="V12" s="15">
        <f>IF(F7&gt;21,6,0)</f>
        <v>6</v>
      </c>
      <c r="W12" s="10">
        <f>IF(W7&gt;21,6,0)</f>
        <v>6</v>
      </c>
      <c r="X12" s="15">
        <f>IF(X7&gt;21,5,0)</f>
        <v>5</v>
      </c>
      <c r="Y12" s="10">
        <f>IF(Y7&gt;21,4,0)</f>
        <v>4</v>
      </c>
      <c r="Z12" s="15">
        <f>IF(Z7&gt;21,4,0)</f>
        <v>4</v>
      </c>
      <c r="AA12" s="10">
        <f>IF(AA7&gt;21,4,0)</f>
        <v>4</v>
      </c>
      <c r="AB12" s="15">
        <f>IF(AB7&gt;21,8,0)</f>
        <v>8</v>
      </c>
      <c r="AC12" s="10">
        <f>IF(AC7&gt;21,4,0)</f>
        <v>4</v>
      </c>
    </row>
    <row r="13" spans="1:29" ht="12.75">
      <c r="A13" s="24" t="s">
        <v>70</v>
      </c>
      <c r="B13" s="25">
        <f>SUM(B9:B12)</f>
        <v>8.158192113319764</v>
      </c>
      <c r="C13" s="25">
        <f>SUM(C9:C12)</f>
        <v>8.365500132670377</v>
      </c>
      <c r="D13" s="25">
        <f>SUM(D9:D12)</f>
        <v>12.272087559751022</v>
      </c>
      <c r="E13" s="11">
        <f>SUM(E9:E12)</f>
        <v>21.83175138991168</v>
      </c>
      <c r="F13" s="25">
        <f>SUM(F9:F12)</f>
        <v>12.368476607575023</v>
      </c>
      <c r="G13" s="25">
        <f>SUM(G9:G12)</f>
        <v>16.548243969807043</v>
      </c>
      <c r="H13" s="25">
        <f>SUM(H9:H12)</f>
        <v>13.345328874149274</v>
      </c>
      <c r="I13" s="25">
        <f>SUM(I9:I12)</f>
        <v>12.597156239453293</v>
      </c>
      <c r="J13" s="25">
        <f>SUM(J9:J12)</f>
        <v>7.755664635194589</v>
      </c>
      <c r="K13" s="25">
        <f>SUM(K9:K12)</f>
        <v>7.483052590924207</v>
      </c>
      <c r="L13" s="25">
        <f>SUM(L9:L12)</f>
        <v>17.037154037844388</v>
      </c>
      <c r="M13" s="11">
        <f>SUM(M9:M12)</f>
        <v>12.306153153106644</v>
      </c>
      <c r="N13" s="25">
        <f>SUM(N9:N12)</f>
        <v>16.993154037844388</v>
      </c>
      <c r="O13" s="25">
        <f>SUM(O9:O12)</f>
        <v>17.464909291752768</v>
      </c>
      <c r="P13" s="25">
        <f>SUM(P9:P12)</f>
        <v>16.67319415533017</v>
      </c>
      <c r="Q13" s="25">
        <f>SUM(Q9:Q12)</f>
        <v>12.594376980105029</v>
      </c>
      <c r="R13" s="25">
        <f>SUM(R9:R12)</f>
        <v>17.85162459828649</v>
      </c>
      <c r="S13" s="25">
        <f>SUM(S9:S12)</f>
        <v>7.090523936863109</v>
      </c>
      <c r="T13" s="25">
        <f>SUM(T9:T12)</f>
        <v>12.721226339011347</v>
      </c>
      <c r="U13" s="25">
        <f>SUM(U9:U12)</f>
        <v>12.582125267042628</v>
      </c>
      <c r="V13" s="25">
        <f>SUM(V9:V12)</f>
        <v>27.19102459828649</v>
      </c>
      <c r="W13" s="25">
        <f>SUM(W9:W12)</f>
        <v>27.39562459828649</v>
      </c>
      <c r="X13" s="25">
        <f>SUM(X9:X12)</f>
        <v>27.47603895837509</v>
      </c>
      <c r="Y13" s="25">
        <f>SUM(Y9:Y12)</f>
        <v>16.320532536977353</v>
      </c>
      <c r="Z13" s="25">
        <f>SUM(Z9:Z12)</f>
        <v>16.370032536977355</v>
      </c>
      <c r="AA13" s="25">
        <f>SUM(AA9:AA12)</f>
        <v>11.803942491694762</v>
      </c>
      <c r="AB13" s="25">
        <f>SUM(AB9:AB12)</f>
        <v>30.405654037844386</v>
      </c>
      <c r="AC13" s="25">
        <f>SUM(AC9:AC12)</f>
        <v>25.85876976841066</v>
      </c>
    </row>
    <row r="14" spans="1:33" s="29" customFormat="1" ht="12.75">
      <c r="A14" s="26" t="s">
        <v>71</v>
      </c>
      <c r="B14" s="27"/>
      <c r="C14" s="27"/>
      <c r="D14" s="27"/>
      <c r="E14" s="28"/>
      <c r="F14" s="27"/>
      <c r="G14" s="27"/>
      <c r="H14" s="27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/>
      <c r="AE14" s="12"/>
      <c r="AF14" s="12"/>
      <c r="AG14" s="12"/>
    </row>
    <row r="15" spans="1:29" ht="12.75">
      <c r="A15" t="s">
        <v>72</v>
      </c>
      <c r="B15" s="8"/>
      <c r="C15" s="1">
        <v>1</v>
      </c>
      <c r="D15" s="8"/>
      <c r="E15" s="4"/>
      <c r="G15" s="8"/>
      <c r="H15" s="1">
        <v>1</v>
      </c>
      <c r="I15" s="8">
        <v>1</v>
      </c>
      <c r="K15" s="8">
        <v>1</v>
      </c>
      <c r="M15" s="4"/>
      <c r="O15" s="8"/>
      <c r="Q15" s="8"/>
      <c r="S15" s="8"/>
      <c r="U15" s="8"/>
      <c r="W15" s="8"/>
      <c r="X15" s="1">
        <v>1</v>
      </c>
      <c r="Y15" s="8"/>
      <c r="AA15" s="8"/>
      <c r="AC15" s="8"/>
    </row>
    <row r="16" spans="1:33" s="24" customFormat="1" ht="12.75">
      <c r="A16" s="24" t="s">
        <v>73</v>
      </c>
      <c r="B16" s="3">
        <v>1</v>
      </c>
      <c r="C16" s="3">
        <v>1</v>
      </c>
      <c r="D16" s="8">
        <v>1</v>
      </c>
      <c r="E16" s="4">
        <v>1</v>
      </c>
      <c r="F16" s="3">
        <v>1</v>
      </c>
      <c r="G16" s="8"/>
      <c r="H16" s="3"/>
      <c r="I16" s="8"/>
      <c r="J16" s="3">
        <v>1</v>
      </c>
      <c r="K16" s="3"/>
      <c r="L16" s="3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/>
      <c r="AE16"/>
      <c r="AF16"/>
      <c r="AG16"/>
    </row>
    <row r="17" spans="1:29" ht="12.75">
      <c r="A17" t="s">
        <v>74</v>
      </c>
      <c r="B17" s="8">
        <v>1</v>
      </c>
      <c r="C17" s="1">
        <v>1</v>
      </c>
      <c r="D17" s="8">
        <v>1</v>
      </c>
      <c r="E17" s="4">
        <v>1</v>
      </c>
      <c r="F17" s="1">
        <v>1</v>
      </c>
      <c r="G17" s="8">
        <v>1</v>
      </c>
      <c r="H17" s="1">
        <v>1</v>
      </c>
      <c r="I17" s="8">
        <v>1</v>
      </c>
      <c r="K17" s="8"/>
      <c r="L17" s="1">
        <v>1</v>
      </c>
      <c r="M17" s="4">
        <v>1</v>
      </c>
      <c r="N17" s="1">
        <v>1</v>
      </c>
      <c r="O17" s="8">
        <v>1</v>
      </c>
      <c r="P17" s="1">
        <v>1</v>
      </c>
      <c r="Q17" s="8">
        <v>1</v>
      </c>
      <c r="R17" s="1">
        <v>1</v>
      </c>
      <c r="S17" s="8"/>
      <c r="U17" s="8">
        <v>1</v>
      </c>
      <c r="V17" s="1">
        <v>1</v>
      </c>
      <c r="W17" s="8">
        <v>1</v>
      </c>
      <c r="X17" s="1">
        <v>1</v>
      </c>
      <c r="Y17" s="8">
        <v>1</v>
      </c>
      <c r="Z17" s="1">
        <v>1</v>
      </c>
      <c r="AA17" s="8">
        <v>1</v>
      </c>
      <c r="AB17" s="1">
        <v>1</v>
      </c>
      <c r="AC17" s="8">
        <v>1</v>
      </c>
    </row>
    <row r="18" spans="1:33" s="24" customFormat="1" ht="12.75">
      <c r="A18" s="24" t="s">
        <v>75</v>
      </c>
      <c r="B18" s="3">
        <v>1</v>
      </c>
      <c r="C18" s="3">
        <v>1</v>
      </c>
      <c r="D18" s="8">
        <v>1</v>
      </c>
      <c r="E18" s="4">
        <v>1</v>
      </c>
      <c r="F18" s="3">
        <v>1</v>
      </c>
      <c r="G18" s="8">
        <v>1</v>
      </c>
      <c r="H18" s="3">
        <v>1</v>
      </c>
      <c r="I18" s="8"/>
      <c r="J18" s="3"/>
      <c r="K18" s="3"/>
      <c r="L18" s="3">
        <v>1</v>
      </c>
      <c r="M18" s="4"/>
      <c r="N18" s="3">
        <v>1</v>
      </c>
      <c r="O18" s="3"/>
      <c r="P18" s="3">
        <v>1</v>
      </c>
      <c r="Q18" s="3">
        <v>1</v>
      </c>
      <c r="R18" s="3">
        <v>1</v>
      </c>
      <c r="S18" s="3"/>
      <c r="T18" s="3">
        <v>1</v>
      </c>
      <c r="U18" s="3"/>
      <c r="V18" s="3"/>
      <c r="W18" s="3"/>
      <c r="X18" s="3"/>
      <c r="Y18" s="3">
        <v>1</v>
      </c>
      <c r="Z18" s="3">
        <v>1</v>
      </c>
      <c r="AA18" s="3"/>
      <c r="AB18" s="3">
        <v>1</v>
      </c>
      <c r="AC18" s="3"/>
      <c r="AD18"/>
      <c r="AE18"/>
      <c r="AF18"/>
      <c r="AG18"/>
    </row>
    <row r="19" spans="1:29" ht="12.75">
      <c r="A19" t="s">
        <v>76</v>
      </c>
      <c r="B19" s="8">
        <v>1</v>
      </c>
      <c r="C19" s="1">
        <v>1</v>
      </c>
      <c r="D19" s="8"/>
      <c r="E19" s="4">
        <v>1</v>
      </c>
      <c r="G19" s="8"/>
      <c r="H19" s="1">
        <v>1</v>
      </c>
      <c r="I19" s="8"/>
      <c r="K19" s="8"/>
      <c r="M19" s="4"/>
      <c r="O19" s="8"/>
      <c r="Q19" s="8"/>
      <c r="S19" s="8"/>
      <c r="U19" s="8"/>
      <c r="W19" s="8"/>
      <c r="Y19" s="8"/>
      <c r="AA19" s="8"/>
      <c r="AC19" s="8"/>
    </row>
    <row r="20" spans="1:33" s="24" customFormat="1" ht="12.75">
      <c r="A20" s="24" t="s">
        <v>77</v>
      </c>
      <c r="B20" s="3">
        <v>1</v>
      </c>
      <c r="C20" s="3">
        <v>1</v>
      </c>
      <c r="D20" s="8">
        <v>1</v>
      </c>
      <c r="E20" s="4">
        <v>1</v>
      </c>
      <c r="F20" s="3">
        <v>1</v>
      </c>
      <c r="G20" s="8">
        <v>1</v>
      </c>
      <c r="H20" s="3">
        <v>1</v>
      </c>
      <c r="I20" s="8">
        <v>1</v>
      </c>
      <c r="J20" s="3">
        <v>1</v>
      </c>
      <c r="K20" s="3"/>
      <c r="L20" s="3">
        <v>1</v>
      </c>
      <c r="M20" s="4"/>
      <c r="N20" s="3">
        <v>1</v>
      </c>
      <c r="O20" s="3"/>
      <c r="P20" s="3">
        <v>1</v>
      </c>
      <c r="Q20" s="3">
        <v>1</v>
      </c>
      <c r="R20" s="3">
        <v>1</v>
      </c>
      <c r="S20" s="3"/>
      <c r="T20" s="3"/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/>
      <c r="AB20" s="3">
        <v>1</v>
      </c>
      <c r="AC20" s="3">
        <v>1</v>
      </c>
      <c r="AD20"/>
      <c r="AE20"/>
      <c r="AF20"/>
      <c r="AG20"/>
    </row>
    <row r="21" spans="1:29" ht="12.75">
      <c r="A21" t="s">
        <v>78</v>
      </c>
      <c r="B21" s="8">
        <v>1</v>
      </c>
      <c r="D21" s="8"/>
      <c r="E21" s="4"/>
      <c r="G21" s="8"/>
      <c r="I21" s="8"/>
      <c r="K21" s="8"/>
      <c r="M21" s="4"/>
      <c r="O21" s="8"/>
      <c r="Q21" s="8"/>
      <c r="S21" s="8"/>
      <c r="U21" s="8"/>
      <c r="W21" s="8"/>
      <c r="Y21" s="8"/>
      <c r="AA21" s="8"/>
      <c r="AC21" s="8"/>
    </row>
    <row r="22" spans="1:33" s="24" customFormat="1" ht="12.75">
      <c r="A22" s="24" t="s">
        <v>79</v>
      </c>
      <c r="B22" s="3">
        <v>1</v>
      </c>
      <c r="C22" s="3">
        <v>1</v>
      </c>
      <c r="D22" s="8">
        <v>1</v>
      </c>
      <c r="E22" s="4">
        <v>1</v>
      </c>
      <c r="F22" s="3">
        <v>1</v>
      </c>
      <c r="G22" s="8"/>
      <c r="H22" s="3"/>
      <c r="I22" s="8">
        <v>1</v>
      </c>
      <c r="J22" s="3">
        <v>1</v>
      </c>
      <c r="K22" s="3"/>
      <c r="L22" s="3"/>
      <c r="M22" s="4"/>
      <c r="N22" s="3"/>
      <c r="O22" s="3"/>
      <c r="P22" s="3">
        <v>1</v>
      </c>
      <c r="Q22" s="3"/>
      <c r="R22" s="3">
        <v>1</v>
      </c>
      <c r="S22" s="3"/>
      <c r="T22" s="3"/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/>
      <c r="AB22" s="3">
        <v>1</v>
      </c>
      <c r="AC22" s="3">
        <v>1</v>
      </c>
      <c r="AD22"/>
      <c r="AE22"/>
      <c r="AF22"/>
      <c r="AG22"/>
    </row>
    <row r="23" spans="1:29" ht="12.75">
      <c r="A23" t="s">
        <v>80</v>
      </c>
      <c r="B23" s="8"/>
      <c r="C23" s="1">
        <v>1</v>
      </c>
      <c r="D23" s="8">
        <v>1</v>
      </c>
      <c r="E23" s="4"/>
      <c r="F23" s="1">
        <v>1</v>
      </c>
      <c r="G23" s="8">
        <v>1</v>
      </c>
      <c r="H23" s="1">
        <v>1</v>
      </c>
      <c r="I23" s="8">
        <v>1</v>
      </c>
      <c r="J23" s="1">
        <v>1</v>
      </c>
      <c r="K23" s="8">
        <v>1</v>
      </c>
      <c r="L23" s="1">
        <v>1</v>
      </c>
      <c r="M23" s="4">
        <v>1</v>
      </c>
      <c r="N23" s="1">
        <v>1</v>
      </c>
      <c r="O23" s="8">
        <v>1</v>
      </c>
      <c r="Q23" s="8"/>
      <c r="R23" s="1">
        <v>1</v>
      </c>
      <c r="S23" s="8">
        <v>1</v>
      </c>
      <c r="U23" s="8">
        <v>1</v>
      </c>
      <c r="V23" s="1">
        <v>1</v>
      </c>
      <c r="W23" s="8">
        <v>1</v>
      </c>
      <c r="X23" s="1">
        <v>1</v>
      </c>
      <c r="Y23" s="8">
        <v>1</v>
      </c>
      <c r="Z23" s="1">
        <v>1</v>
      </c>
      <c r="AA23" s="8">
        <v>1</v>
      </c>
      <c r="AB23" s="1">
        <v>1</v>
      </c>
      <c r="AC23" s="8">
        <v>1</v>
      </c>
    </row>
    <row r="24" spans="1:33" s="24" customFormat="1" ht="12.75">
      <c r="A24" s="24" t="s">
        <v>81</v>
      </c>
      <c r="B24" s="3">
        <v>1</v>
      </c>
      <c r="C24" s="3"/>
      <c r="D24" s="8"/>
      <c r="E24" s="4">
        <v>1</v>
      </c>
      <c r="F24" s="3"/>
      <c r="G24" s="8"/>
      <c r="H24" s="3">
        <v>1</v>
      </c>
      <c r="I24" s="8"/>
      <c r="J24" s="3"/>
      <c r="K24" s="3"/>
      <c r="L24" s="3"/>
      <c r="M24" s="4"/>
      <c r="N24" s="3"/>
      <c r="O24" s="3"/>
      <c r="P24" s="3">
        <v>1</v>
      </c>
      <c r="Q24" s="3">
        <v>1</v>
      </c>
      <c r="R24" s="3"/>
      <c r="S24" s="3"/>
      <c r="T24" s="3">
        <v>1</v>
      </c>
      <c r="U24" s="3"/>
      <c r="V24" s="3"/>
      <c r="W24" s="3"/>
      <c r="X24" s="3"/>
      <c r="Y24" s="3"/>
      <c r="Z24" s="3"/>
      <c r="AA24" s="3"/>
      <c r="AB24" s="3"/>
      <c r="AC24" s="3"/>
      <c r="AD24"/>
      <c r="AE24"/>
      <c r="AF24"/>
      <c r="AG24"/>
    </row>
    <row r="25" spans="1:29" ht="12.75">
      <c r="A25" t="s">
        <v>82</v>
      </c>
      <c r="B25" s="8"/>
      <c r="D25" s="8">
        <v>1</v>
      </c>
      <c r="E25" s="4">
        <v>1</v>
      </c>
      <c r="F25" s="1">
        <v>1</v>
      </c>
      <c r="G25" s="8">
        <v>1</v>
      </c>
      <c r="I25" s="8"/>
      <c r="K25" s="8"/>
      <c r="M25" s="4"/>
      <c r="O25" s="8"/>
      <c r="Q25" s="8">
        <v>1</v>
      </c>
      <c r="S25" s="8"/>
      <c r="U25" s="8"/>
      <c r="W25" s="8"/>
      <c r="Y25" s="8"/>
      <c r="AA25" s="8"/>
      <c r="AB25" s="1">
        <v>1</v>
      </c>
      <c r="AC25" s="8"/>
    </row>
    <row r="26" spans="1:33" s="24" customFormat="1" ht="12.75">
      <c r="A26" s="24" t="s">
        <v>83</v>
      </c>
      <c r="B26" s="3"/>
      <c r="C26" s="3"/>
      <c r="D26" s="8"/>
      <c r="E26" s="4"/>
      <c r="F26" s="3">
        <v>-1</v>
      </c>
      <c r="G26" s="8"/>
      <c r="H26" s="3">
        <v>-1</v>
      </c>
      <c r="I26" s="8">
        <v>-1</v>
      </c>
      <c r="J26" s="3">
        <v>-1</v>
      </c>
      <c r="K26" s="3">
        <v>-1</v>
      </c>
      <c r="L26" s="3">
        <v>-1</v>
      </c>
      <c r="M26" s="4"/>
      <c r="N26" s="3">
        <v>-1</v>
      </c>
      <c r="O26" s="3"/>
      <c r="P26" s="3"/>
      <c r="Q26" s="3">
        <v>-1</v>
      </c>
      <c r="R26" s="3"/>
      <c r="S26" s="3"/>
      <c r="T26" s="3">
        <v>-1</v>
      </c>
      <c r="U26" s="3"/>
      <c r="V26" s="3"/>
      <c r="W26" s="3"/>
      <c r="X26" s="3"/>
      <c r="Y26" s="3"/>
      <c r="Z26" s="3"/>
      <c r="AA26" s="3"/>
      <c r="AB26" s="3">
        <v>-1</v>
      </c>
      <c r="AC26" s="3"/>
      <c r="AD26"/>
      <c r="AE26"/>
      <c r="AF26"/>
      <c r="AG26"/>
    </row>
    <row r="27" spans="1:29" ht="12.75">
      <c r="A27" t="s">
        <v>84</v>
      </c>
      <c r="B27" s="8">
        <v>1</v>
      </c>
      <c r="C27" s="1">
        <v>1</v>
      </c>
      <c r="D27" s="8">
        <v>1</v>
      </c>
      <c r="E27" s="4">
        <v>1</v>
      </c>
      <c r="F27" s="1">
        <v>1</v>
      </c>
      <c r="G27" s="8">
        <v>1</v>
      </c>
      <c r="H27" s="1">
        <v>1</v>
      </c>
      <c r="I27" s="8">
        <v>1</v>
      </c>
      <c r="J27" s="1">
        <v>1</v>
      </c>
      <c r="K27" s="8"/>
      <c r="L27" s="1">
        <v>1</v>
      </c>
      <c r="M27" s="4">
        <v>1</v>
      </c>
      <c r="N27" s="1">
        <v>1</v>
      </c>
      <c r="O27" s="8">
        <v>1</v>
      </c>
      <c r="P27" s="1">
        <v>1</v>
      </c>
      <c r="Q27" s="8">
        <v>1</v>
      </c>
      <c r="R27" s="1">
        <v>1</v>
      </c>
      <c r="S27" s="8"/>
      <c r="T27" s="1">
        <v>1</v>
      </c>
      <c r="U27" s="8">
        <v>1</v>
      </c>
      <c r="V27" s="1">
        <v>1</v>
      </c>
      <c r="W27" s="8">
        <v>1</v>
      </c>
      <c r="X27" s="1">
        <v>1</v>
      </c>
      <c r="Y27" s="8">
        <v>1</v>
      </c>
      <c r="Z27" s="1">
        <v>1</v>
      </c>
      <c r="AA27" s="8">
        <v>1</v>
      </c>
      <c r="AB27" s="1">
        <v>1</v>
      </c>
      <c r="AC27" s="8">
        <v>1</v>
      </c>
    </row>
    <row r="28" spans="1:33" s="24" customFormat="1" ht="12.75">
      <c r="A28" s="24" t="s">
        <v>85</v>
      </c>
      <c r="B28" s="3">
        <v>1</v>
      </c>
      <c r="C28" s="3">
        <v>1</v>
      </c>
      <c r="D28" s="8">
        <v>1</v>
      </c>
      <c r="E28" s="4">
        <v>1</v>
      </c>
      <c r="F28" s="3">
        <v>1</v>
      </c>
      <c r="G28" s="8">
        <v>1</v>
      </c>
      <c r="H28" s="3">
        <v>1</v>
      </c>
      <c r="I28" s="8">
        <v>1</v>
      </c>
      <c r="J28" s="3">
        <v>1</v>
      </c>
      <c r="K28" s="3">
        <v>1</v>
      </c>
      <c r="L28" s="3">
        <v>1</v>
      </c>
      <c r="M28" s="4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/>
      <c r="AB28" s="3">
        <v>1</v>
      </c>
      <c r="AC28" s="3">
        <v>1</v>
      </c>
      <c r="AD28"/>
      <c r="AE28"/>
      <c r="AF28"/>
      <c r="AG28"/>
    </row>
    <row r="29" spans="1:29" ht="12.75">
      <c r="A29" t="s">
        <v>86</v>
      </c>
      <c r="B29" s="8">
        <v>1</v>
      </c>
      <c r="C29" s="1">
        <v>1</v>
      </c>
      <c r="D29" s="8">
        <v>1</v>
      </c>
      <c r="E29" s="4">
        <v>1</v>
      </c>
      <c r="F29" s="1">
        <v>1</v>
      </c>
      <c r="G29" s="8">
        <v>1</v>
      </c>
      <c r="H29" s="1">
        <v>1</v>
      </c>
      <c r="I29" s="8">
        <v>1</v>
      </c>
      <c r="J29" s="1">
        <v>1</v>
      </c>
      <c r="K29" s="8"/>
      <c r="L29" s="1">
        <v>1</v>
      </c>
      <c r="M29" s="4"/>
      <c r="N29" s="1">
        <v>1</v>
      </c>
      <c r="O29" s="8">
        <v>1</v>
      </c>
      <c r="P29" s="1">
        <v>1</v>
      </c>
      <c r="Q29" s="8">
        <v>1</v>
      </c>
      <c r="R29" s="1">
        <v>1</v>
      </c>
      <c r="S29" s="8">
        <v>1</v>
      </c>
      <c r="U29" s="8">
        <v>1</v>
      </c>
      <c r="V29" s="1">
        <v>1</v>
      </c>
      <c r="W29" s="8">
        <v>1</v>
      </c>
      <c r="X29" s="1">
        <v>1</v>
      </c>
      <c r="Y29" s="8"/>
      <c r="AA29" s="8"/>
      <c r="AB29" s="1">
        <v>1</v>
      </c>
      <c r="AC29" s="8"/>
    </row>
    <row r="30" spans="1:33" s="24" customFormat="1" ht="12.75">
      <c r="A30" s="24" t="s">
        <v>87</v>
      </c>
      <c r="B30" s="3">
        <v>1</v>
      </c>
      <c r="C30" s="3">
        <v>1</v>
      </c>
      <c r="D30" s="8"/>
      <c r="E30" s="4">
        <v>1</v>
      </c>
      <c r="F30" s="3"/>
      <c r="G30" s="8">
        <v>1</v>
      </c>
      <c r="H30" s="3">
        <v>1</v>
      </c>
      <c r="I30" s="8">
        <v>1</v>
      </c>
      <c r="J30" s="3">
        <v>1</v>
      </c>
      <c r="K30" s="3">
        <v>1</v>
      </c>
      <c r="L30" s="3">
        <v>1</v>
      </c>
      <c r="M30" s="4">
        <v>1</v>
      </c>
      <c r="N30" s="3">
        <v>1</v>
      </c>
      <c r="O30" s="3">
        <v>1</v>
      </c>
      <c r="P30" s="3">
        <v>1</v>
      </c>
      <c r="Q30" s="3">
        <v>1</v>
      </c>
      <c r="R30" s="3"/>
      <c r="S30" s="3">
        <v>1</v>
      </c>
      <c r="T30" s="3"/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/>
      <c r="AB30" s="3">
        <v>1</v>
      </c>
      <c r="AC30" s="3"/>
      <c r="AD30"/>
      <c r="AE30"/>
      <c r="AF30"/>
      <c r="AG30"/>
    </row>
    <row r="31" spans="1:29" ht="12.75">
      <c r="A31" t="s">
        <v>88</v>
      </c>
      <c r="B31" s="8">
        <v>1</v>
      </c>
      <c r="C31" s="1">
        <v>1</v>
      </c>
      <c r="D31" s="8">
        <v>1</v>
      </c>
      <c r="E31" s="4">
        <v>1</v>
      </c>
      <c r="F31" s="1">
        <v>1</v>
      </c>
      <c r="G31" s="8">
        <v>1</v>
      </c>
      <c r="H31" s="1">
        <v>1</v>
      </c>
      <c r="I31" s="8">
        <v>1</v>
      </c>
      <c r="J31" s="1">
        <v>1</v>
      </c>
      <c r="K31" s="8">
        <v>1</v>
      </c>
      <c r="L31" s="1">
        <v>1</v>
      </c>
      <c r="M31" s="4">
        <v>1</v>
      </c>
      <c r="N31" s="1">
        <v>1</v>
      </c>
      <c r="O31" s="8"/>
      <c r="Q31" s="8">
        <v>1</v>
      </c>
      <c r="S31" s="8">
        <v>1</v>
      </c>
      <c r="T31" s="1">
        <v>1</v>
      </c>
      <c r="U31" s="8"/>
      <c r="V31" s="1">
        <v>1</v>
      </c>
      <c r="W31" s="8">
        <v>1</v>
      </c>
      <c r="X31" s="1">
        <v>1</v>
      </c>
      <c r="Y31" s="8"/>
      <c r="AA31" s="8">
        <v>1</v>
      </c>
      <c r="AB31" s="1">
        <v>1</v>
      </c>
      <c r="AC31" s="8"/>
    </row>
    <row r="32" spans="1:33" s="24" customFormat="1" ht="12.75">
      <c r="A32" s="24" t="s">
        <v>89</v>
      </c>
      <c r="B32" s="3">
        <v>1</v>
      </c>
      <c r="C32" s="3">
        <v>1</v>
      </c>
      <c r="D32" s="8">
        <v>1</v>
      </c>
      <c r="E32" s="4">
        <v>1</v>
      </c>
      <c r="F32" s="3">
        <v>1</v>
      </c>
      <c r="G32" s="8">
        <v>1</v>
      </c>
      <c r="H32" s="3"/>
      <c r="I32" s="8">
        <v>1</v>
      </c>
      <c r="J32" s="3">
        <v>1</v>
      </c>
      <c r="K32" s="3">
        <v>1</v>
      </c>
      <c r="L32" s="3">
        <v>1</v>
      </c>
      <c r="M32" s="4">
        <v>1</v>
      </c>
      <c r="N32" s="3">
        <v>1</v>
      </c>
      <c r="O32" s="3">
        <v>1</v>
      </c>
      <c r="P32" s="3"/>
      <c r="Q32" s="3">
        <v>1</v>
      </c>
      <c r="R32" s="3"/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/>
      <c r="AB32" s="3">
        <v>1</v>
      </c>
      <c r="AC32" s="3">
        <v>1</v>
      </c>
      <c r="AD32"/>
      <c r="AE32"/>
      <c r="AF32"/>
      <c r="AG32"/>
    </row>
    <row r="33" spans="1:29" ht="12.75">
      <c r="A33" t="s">
        <v>90</v>
      </c>
      <c r="B33" s="8">
        <v>1</v>
      </c>
      <c r="D33" s="8"/>
      <c r="E33" s="4"/>
      <c r="G33" s="8"/>
      <c r="I33" s="8">
        <v>1</v>
      </c>
      <c r="K33" s="8"/>
      <c r="M33" s="4"/>
      <c r="O33" s="8"/>
      <c r="P33" s="1">
        <v>1</v>
      </c>
      <c r="Q33" s="8"/>
      <c r="R33" s="1">
        <v>1</v>
      </c>
      <c r="S33" s="8"/>
      <c r="U33" s="8"/>
      <c r="W33" s="8"/>
      <c r="X33" s="1">
        <v>1</v>
      </c>
      <c r="Y33" s="8"/>
      <c r="AA33" s="8"/>
      <c r="AC33" s="8"/>
    </row>
    <row r="34" spans="1:33" s="24" customFormat="1" ht="12.75">
      <c r="A34" s="24" t="s">
        <v>91</v>
      </c>
      <c r="B34" s="3">
        <v>1</v>
      </c>
      <c r="C34" s="3"/>
      <c r="D34" s="8"/>
      <c r="E34" s="4"/>
      <c r="F34" s="3"/>
      <c r="G34" s="8"/>
      <c r="H34" s="3"/>
      <c r="I34" s="8"/>
      <c r="J34" s="3"/>
      <c r="K34" s="3"/>
      <c r="L34" s="3"/>
      <c r="M34" s="4"/>
      <c r="N34" s="3"/>
      <c r="O34" s="3"/>
      <c r="P34" s="3"/>
      <c r="Q34" s="3"/>
      <c r="R34" s="3"/>
      <c r="S34" s="3"/>
      <c r="T34" s="3"/>
      <c r="U34" s="3"/>
      <c r="V34" s="3">
        <v>1</v>
      </c>
      <c r="W34" s="3">
        <v>1</v>
      </c>
      <c r="X34" s="3"/>
      <c r="Y34" s="3"/>
      <c r="Z34" s="3"/>
      <c r="AA34" s="3"/>
      <c r="AB34" s="3"/>
      <c r="AC34" s="3"/>
      <c r="AD34"/>
      <c r="AE34"/>
      <c r="AF34"/>
      <c r="AG34"/>
    </row>
    <row r="35" spans="1:29" ht="12.75">
      <c r="A35" t="s">
        <v>92</v>
      </c>
      <c r="B35" s="8">
        <v>1</v>
      </c>
      <c r="D35" s="8"/>
      <c r="E35" s="4"/>
      <c r="G35" s="8"/>
      <c r="I35" s="8"/>
      <c r="K35" s="8"/>
      <c r="M35" s="4"/>
      <c r="O35" s="8"/>
      <c r="Q35" s="8"/>
      <c r="S35" s="8"/>
      <c r="U35" s="8"/>
      <c r="W35" s="8"/>
      <c r="Y35" s="8"/>
      <c r="AA35" s="8"/>
      <c r="AC35" s="8"/>
    </row>
    <row r="36" spans="1:33" s="24" customFormat="1" ht="12.75">
      <c r="A36" s="24" t="s">
        <v>93</v>
      </c>
      <c r="B36" s="3">
        <v>1</v>
      </c>
      <c r="C36" s="3">
        <v>1</v>
      </c>
      <c r="D36" s="8"/>
      <c r="E36" s="4">
        <v>1</v>
      </c>
      <c r="F36" s="3"/>
      <c r="G36" s="8">
        <v>1</v>
      </c>
      <c r="H36" s="3">
        <v>1</v>
      </c>
      <c r="I36" s="8"/>
      <c r="J36" s="3">
        <v>1</v>
      </c>
      <c r="K36" s="3"/>
      <c r="L36" s="3">
        <v>1</v>
      </c>
      <c r="M36" s="4"/>
      <c r="N36" s="3">
        <v>1</v>
      </c>
      <c r="O36" s="3">
        <v>1</v>
      </c>
      <c r="P36" s="3"/>
      <c r="Q36" s="3"/>
      <c r="R36" s="3"/>
      <c r="S36" s="3"/>
      <c r="T36" s="3"/>
      <c r="U36" s="3"/>
      <c r="V36" s="3">
        <v>1</v>
      </c>
      <c r="W36" s="3">
        <v>1</v>
      </c>
      <c r="X36" s="3">
        <v>1</v>
      </c>
      <c r="Y36" s="3"/>
      <c r="Z36" s="3"/>
      <c r="AA36" s="3"/>
      <c r="AB36" s="3">
        <v>1</v>
      </c>
      <c r="AC36" s="3"/>
      <c r="AD36"/>
      <c r="AE36"/>
      <c r="AF36"/>
      <c r="AG36"/>
    </row>
    <row r="37" spans="1:29" ht="12.75">
      <c r="A37" t="s">
        <v>94</v>
      </c>
      <c r="B37" s="8">
        <v>1</v>
      </c>
      <c r="C37" s="1">
        <v>1</v>
      </c>
      <c r="D37" s="8">
        <v>1</v>
      </c>
      <c r="E37" s="4">
        <v>1</v>
      </c>
      <c r="F37" s="1">
        <v>1</v>
      </c>
      <c r="G37" s="8">
        <v>1</v>
      </c>
      <c r="H37" s="1">
        <v>1</v>
      </c>
      <c r="I37" s="8">
        <v>1</v>
      </c>
      <c r="J37" s="1">
        <v>1</v>
      </c>
      <c r="K37" s="8"/>
      <c r="L37" s="1">
        <v>1</v>
      </c>
      <c r="M37" s="4">
        <v>1</v>
      </c>
      <c r="N37" s="1">
        <v>1</v>
      </c>
      <c r="O37" s="8">
        <v>1</v>
      </c>
      <c r="P37" s="1">
        <v>1</v>
      </c>
      <c r="Q37" s="8">
        <v>1</v>
      </c>
      <c r="R37" s="1">
        <v>1</v>
      </c>
      <c r="S37" s="8"/>
      <c r="T37" s="1">
        <v>1</v>
      </c>
      <c r="U37" s="8">
        <v>1</v>
      </c>
      <c r="V37" s="1">
        <v>1</v>
      </c>
      <c r="W37" s="8">
        <v>1</v>
      </c>
      <c r="X37" s="1">
        <v>1</v>
      </c>
      <c r="Y37" s="8"/>
      <c r="AA37" s="8"/>
      <c r="AB37" s="1">
        <v>1</v>
      </c>
      <c r="AC37" s="8">
        <v>1</v>
      </c>
    </row>
    <row r="38" spans="1:33" s="24" customFormat="1" ht="12.75">
      <c r="A38" s="24" t="s">
        <v>95</v>
      </c>
      <c r="B38" s="3"/>
      <c r="C38" s="3">
        <v>1</v>
      </c>
      <c r="D38" s="8"/>
      <c r="E38" s="4">
        <v>1</v>
      </c>
      <c r="F38" s="3"/>
      <c r="G38" s="8"/>
      <c r="H38" s="3">
        <v>1</v>
      </c>
      <c r="I38" s="8"/>
      <c r="J38" s="3">
        <v>1</v>
      </c>
      <c r="K38" s="3"/>
      <c r="L38" s="3"/>
      <c r="M38" s="4"/>
      <c r="N38" s="3"/>
      <c r="O38" s="3"/>
      <c r="P38" s="3"/>
      <c r="Q38" s="3"/>
      <c r="R38" s="3"/>
      <c r="S38" s="3"/>
      <c r="T38" s="3"/>
      <c r="U38" s="3"/>
      <c r="V38" s="3">
        <v>1</v>
      </c>
      <c r="W38" s="3">
        <v>1</v>
      </c>
      <c r="X38" s="3"/>
      <c r="Y38" s="3"/>
      <c r="Z38" s="3"/>
      <c r="AA38" s="3"/>
      <c r="AB38" s="3"/>
      <c r="AC38" s="3"/>
      <c r="AD38"/>
      <c r="AE38"/>
      <c r="AF38"/>
      <c r="AG38"/>
    </row>
    <row r="39" spans="1:29" ht="12.75">
      <c r="A39" t="s">
        <v>96</v>
      </c>
      <c r="B39" s="8"/>
      <c r="C39" s="1">
        <v>1</v>
      </c>
      <c r="D39" s="8"/>
      <c r="E39" s="4">
        <v>1</v>
      </c>
      <c r="G39" s="8"/>
      <c r="H39" s="1">
        <v>1</v>
      </c>
      <c r="I39" s="8">
        <v>1</v>
      </c>
      <c r="J39" s="1">
        <v>1</v>
      </c>
      <c r="K39" s="8"/>
      <c r="M39" s="4">
        <v>1</v>
      </c>
      <c r="O39" s="8"/>
      <c r="Q39" s="8"/>
      <c r="R39" s="1">
        <v>1</v>
      </c>
      <c r="S39" s="8"/>
      <c r="U39" s="8"/>
      <c r="V39" s="1">
        <v>1</v>
      </c>
      <c r="W39" s="8">
        <v>1</v>
      </c>
      <c r="X39" s="1">
        <v>1</v>
      </c>
      <c r="Y39" s="8"/>
      <c r="AA39" s="8"/>
      <c r="AC39" s="8">
        <v>1</v>
      </c>
    </row>
    <row r="40" spans="1:33" s="24" customFormat="1" ht="12.75">
      <c r="A40" s="24" t="s">
        <v>97</v>
      </c>
      <c r="B40" s="3">
        <v>1</v>
      </c>
      <c r="C40" s="3"/>
      <c r="D40" s="8">
        <v>1</v>
      </c>
      <c r="E40" s="4"/>
      <c r="F40" s="3">
        <v>1</v>
      </c>
      <c r="G40" s="8">
        <v>1</v>
      </c>
      <c r="H40" s="3"/>
      <c r="I40" s="8"/>
      <c r="J40" s="3"/>
      <c r="K40" s="3"/>
      <c r="L40" s="3">
        <v>1</v>
      </c>
      <c r="M40" s="4"/>
      <c r="N40" s="3">
        <v>1</v>
      </c>
      <c r="O40" s="3"/>
      <c r="P40" s="3"/>
      <c r="Q40" s="3"/>
      <c r="R40" s="3"/>
      <c r="S40" s="3"/>
      <c r="T40" s="3"/>
      <c r="U40" s="3"/>
      <c r="V40" s="3">
        <v>1</v>
      </c>
      <c r="W40" s="3">
        <v>1</v>
      </c>
      <c r="X40" s="3"/>
      <c r="Y40" s="3"/>
      <c r="Z40" s="3"/>
      <c r="AA40" s="3"/>
      <c r="AB40" s="3">
        <v>1</v>
      </c>
      <c r="AC40" s="3"/>
      <c r="AD40"/>
      <c r="AE40"/>
      <c r="AF40"/>
      <c r="AG40"/>
    </row>
    <row r="41" spans="1:33" s="29" customFormat="1" ht="12.75">
      <c r="A41" s="26" t="s">
        <v>98</v>
      </c>
      <c r="B41" s="27"/>
      <c r="C41" s="27"/>
      <c r="D41" s="27"/>
      <c r="E41" s="28"/>
      <c r="F41" s="27"/>
      <c r="G41" s="27"/>
      <c r="H41" s="27"/>
      <c r="I41" s="27"/>
      <c r="J41" s="27"/>
      <c r="K41" s="27"/>
      <c r="L41" s="27"/>
      <c r="M41" s="28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/>
      <c r="AE41"/>
      <c r="AF41"/>
      <c r="AG41"/>
    </row>
    <row r="42" spans="1:29" ht="12.75">
      <c r="A42" t="s">
        <v>99</v>
      </c>
      <c r="B42" s="8">
        <v>1</v>
      </c>
      <c r="D42" s="8"/>
      <c r="E42" s="4">
        <v>1</v>
      </c>
      <c r="G42" s="8"/>
      <c r="I42" s="8"/>
      <c r="J42" s="1">
        <v>1</v>
      </c>
      <c r="K42" s="8"/>
      <c r="M42" s="4"/>
      <c r="O42" s="8">
        <v>1</v>
      </c>
      <c r="Q42" s="8"/>
      <c r="R42" s="1">
        <v>1</v>
      </c>
      <c r="S42" s="8">
        <v>1</v>
      </c>
      <c r="U42" s="8"/>
      <c r="W42" s="8">
        <v>1</v>
      </c>
      <c r="X42" s="1">
        <v>1</v>
      </c>
      <c r="Y42" s="8"/>
      <c r="AA42" s="8"/>
      <c r="AC42" s="8">
        <v>1</v>
      </c>
    </row>
    <row r="43" spans="1:33" s="24" customFormat="1" ht="12.75">
      <c r="A43" s="24" t="s">
        <v>100</v>
      </c>
      <c r="B43" s="3"/>
      <c r="C43" s="3"/>
      <c r="D43" s="8"/>
      <c r="E43" s="4"/>
      <c r="F43" s="3"/>
      <c r="G43" s="8"/>
      <c r="H43" s="3"/>
      <c r="I43" s="8"/>
      <c r="J43" s="3">
        <v>-1</v>
      </c>
      <c r="K43" s="3"/>
      <c r="L43" s="3"/>
      <c r="M43" s="4"/>
      <c r="N43" s="3"/>
      <c r="O43" s="3">
        <v>-1</v>
      </c>
      <c r="P43" s="3"/>
      <c r="Q43" s="3"/>
      <c r="R43" s="3"/>
      <c r="S43" s="3">
        <v>-1</v>
      </c>
      <c r="T43" s="3"/>
      <c r="U43" s="3"/>
      <c r="V43" s="3"/>
      <c r="W43" s="3">
        <v>-1</v>
      </c>
      <c r="X43" s="3">
        <v>-1</v>
      </c>
      <c r="Y43" s="3"/>
      <c r="Z43" s="3"/>
      <c r="AA43" s="3"/>
      <c r="AB43" s="3"/>
      <c r="AC43" s="3">
        <v>-1</v>
      </c>
      <c r="AD43"/>
      <c r="AE43"/>
      <c r="AF43"/>
      <c r="AG43"/>
    </row>
    <row r="44" spans="1:29" ht="12.75">
      <c r="A44" t="s">
        <v>101</v>
      </c>
      <c r="B44" s="8"/>
      <c r="D44" s="8">
        <v>1</v>
      </c>
      <c r="E44" s="4"/>
      <c r="F44" s="1">
        <v>1</v>
      </c>
      <c r="G44" s="8">
        <v>1</v>
      </c>
      <c r="I44" s="8">
        <v>1</v>
      </c>
      <c r="K44" s="8">
        <v>1</v>
      </c>
      <c r="L44" s="1">
        <v>1</v>
      </c>
      <c r="M44" s="4">
        <v>1</v>
      </c>
      <c r="N44" s="1">
        <v>1</v>
      </c>
      <c r="O44" s="8"/>
      <c r="P44" s="1">
        <v>1</v>
      </c>
      <c r="Q44" s="8">
        <v>1</v>
      </c>
      <c r="S44" s="8">
        <v>1</v>
      </c>
      <c r="T44" s="1">
        <v>1</v>
      </c>
      <c r="U44" s="8">
        <v>1</v>
      </c>
      <c r="V44" s="1">
        <v>1</v>
      </c>
      <c r="W44" s="8"/>
      <c r="X44" s="1">
        <v>1</v>
      </c>
      <c r="Y44" s="8">
        <v>1</v>
      </c>
      <c r="Z44" s="1">
        <v>1</v>
      </c>
      <c r="AA44" s="8"/>
      <c r="AB44" s="1">
        <v>1</v>
      </c>
      <c r="AC44" s="8"/>
    </row>
    <row r="45" spans="1:33" s="24" customFormat="1" ht="12.75">
      <c r="A45" s="24" t="s">
        <v>102</v>
      </c>
      <c r="B45" s="3">
        <v>1</v>
      </c>
      <c r="C45" s="3"/>
      <c r="D45" s="8">
        <v>1</v>
      </c>
      <c r="E45" s="4">
        <v>1</v>
      </c>
      <c r="F45" s="3">
        <v>1</v>
      </c>
      <c r="G45" s="8">
        <v>1</v>
      </c>
      <c r="H45" s="3"/>
      <c r="I45" s="8">
        <v>1</v>
      </c>
      <c r="J45" s="3"/>
      <c r="K45" s="3">
        <v>1</v>
      </c>
      <c r="L45" s="3">
        <v>1</v>
      </c>
      <c r="M45" s="4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/>
      <c r="U45" s="3">
        <v>1</v>
      </c>
      <c r="V45" s="3">
        <v>1</v>
      </c>
      <c r="W45" s="3">
        <v>1</v>
      </c>
      <c r="X45" s="3">
        <v>1</v>
      </c>
      <c r="Y45" s="3"/>
      <c r="Z45" s="3"/>
      <c r="AA45" s="3">
        <v>1</v>
      </c>
      <c r="AB45" s="3">
        <v>1</v>
      </c>
      <c r="AC45" s="3">
        <v>1</v>
      </c>
      <c r="AD45"/>
      <c r="AE45"/>
      <c r="AF45"/>
      <c r="AG45"/>
    </row>
    <row r="46" spans="1:29" ht="12.75">
      <c r="A46" t="s">
        <v>103</v>
      </c>
      <c r="B46" s="8"/>
      <c r="D46" s="8">
        <v>1</v>
      </c>
      <c r="E46" s="4">
        <v>1</v>
      </c>
      <c r="F46" s="1">
        <v>1</v>
      </c>
      <c r="G46" s="8">
        <v>1</v>
      </c>
      <c r="I46" s="8"/>
      <c r="K46" s="8"/>
      <c r="L46" s="1">
        <v>1</v>
      </c>
      <c r="M46" s="4">
        <v>1</v>
      </c>
      <c r="N46" s="1">
        <v>1</v>
      </c>
      <c r="O46" s="8">
        <v>1</v>
      </c>
      <c r="Q46" s="8"/>
      <c r="S46" s="8"/>
      <c r="U46" s="8"/>
      <c r="W46" s="8"/>
      <c r="Y46" s="8"/>
      <c r="AA46" s="8"/>
      <c r="AB46" s="1">
        <v>1</v>
      </c>
      <c r="AC46" s="8">
        <v>1</v>
      </c>
    </row>
    <row r="47" spans="1:33" s="24" customFormat="1" ht="12.75">
      <c r="A47" s="24" t="s">
        <v>104</v>
      </c>
      <c r="B47" s="3">
        <v>1</v>
      </c>
      <c r="C47" s="3">
        <v>1</v>
      </c>
      <c r="D47" s="8">
        <v>1</v>
      </c>
      <c r="E47" s="4">
        <v>1</v>
      </c>
      <c r="F47" s="3">
        <v>1</v>
      </c>
      <c r="G47" s="8">
        <v>1</v>
      </c>
      <c r="H47" s="3">
        <v>1</v>
      </c>
      <c r="I47" s="8"/>
      <c r="J47" s="3">
        <v>1</v>
      </c>
      <c r="K47" s="3">
        <v>1</v>
      </c>
      <c r="L47" s="3">
        <v>1</v>
      </c>
      <c r="M47" s="4">
        <v>1</v>
      </c>
      <c r="N47" s="3">
        <v>1</v>
      </c>
      <c r="O47" s="3">
        <v>1</v>
      </c>
      <c r="P47" s="3">
        <v>1</v>
      </c>
      <c r="Q47" s="3"/>
      <c r="R47" s="3">
        <v>1</v>
      </c>
      <c r="S47" s="3"/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/>
      <c r="Z47" s="3"/>
      <c r="AA47" s="3"/>
      <c r="AB47" s="3">
        <v>1</v>
      </c>
      <c r="AC47" s="3">
        <v>1</v>
      </c>
      <c r="AD47"/>
      <c r="AE47"/>
      <c r="AF47"/>
      <c r="AG47"/>
    </row>
    <row r="48" spans="1:29" ht="12.75">
      <c r="A48" t="s">
        <v>105</v>
      </c>
      <c r="B48" s="8">
        <v>1</v>
      </c>
      <c r="C48" s="1">
        <v>1</v>
      </c>
      <c r="D48" s="8"/>
      <c r="E48" s="4"/>
      <c r="G48" s="8"/>
      <c r="H48" s="1">
        <v>1</v>
      </c>
      <c r="I48" s="8"/>
      <c r="J48" s="1">
        <v>1</v>
      </c>
      <c r="K48" s="8">
        <v>1</v>
      </c>
      <c r="M48" s="4"/>
      <c r="O48" s="8"/>
      <c r="Q48" s="8"/>
      <c r="S48" s="8"/>
      <c r="U48" s="8"/>
      <c r="W48" s="8"/>
      <c r="Y48" s="8"/>
      <c r="AA48" s="8"/>
      <c r="AB48" s="1">
        <v>1</v>
      </c>
      <c r="AC48" s="8"/>
    </row>
    <row r="49" spans="1:33" s="24" customFormat="1" ht="12.75">
      <c r="A49" s="24" t="s">
        <v>106</v>
      </c>
      <c r="B49" s="3">
        <v>1</v>
      </c>
      <c r="C49" s="3">
        <v>1</v>
      </c>
      <c r="D49" s="8">
        <v>1</v>
      </c>
      <c r="E49" s="4">
        <v>1</v>
      </c>
      <c r="F49" s="3"/>
      <c r="G49" s="8">
        <v>1</v>
      </c>
      <c r="H49" s="3"/>
      <c r="I49" s="8"/>
      <c r="J49" s="3"/>
      <c r="K49" s="3"/>
      <c r="L49" s="3"/>
      <c r="M49" s="4">
        <v>1</v>
      </c>
      <c r="N49" s="3"/>
      <c r="O49" s="3">
        <v>1</v>
      </c>
      <c r="P49" s="3">
        <v>1</v>
      </c>
      <c r="Q49" s="3"/>
      <c r="R49" s="3">
        <v>1</v>
      </c>
      <c r="S49" s="3">
        <v>1</v>
      </c>
      <c r="T49" s="3"/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/>
      <c r="AE49"/>
      <c r="AF49"/>
      <c r="AG49"/>
    </row>
    <row r="50" spans="1:29" ht="12.75">
      <c r="A50" t="s">
        <v>107</v>
      </c>
      <c r="B50" s="8">
        <v>1</v>
      </c>
      <c r="D50" s="8"/>
      <c r="E50" s="4">
        <v>1</v>
      </c>
      <c r="F50" s="1">
        <v>1</v>
      </c>
      <c r="G50" s="8"/>
      <c r="I50" s="8"/>
      <c r="J50" s="1">
        <v>1</v>
      </c>
      <c r="K50" s="8">
        <v>1</v>
      </c>
      <c r="L50" s="1">
        <v>1</v>
      </c>
      <c r="M50" s="4"/>
      <c r="O50" s="8">
        <v>1</v>
      </c>
      <c r="Q50" s="8"/>
      <c r="R50" s="1">
        <v>1</v>
      </c>
      <c r="S50" s="8">
        <v>1</v>
      </c>
      <c r="T50" s="1">
        <v>1</v>
      </c>
      <c r="U50" s="8"/>
      <c r="W50" s="8">
        <v>1</v>
      </c>
      <c r="X50" s="1">
        <v>1</v>
      </c>
      <c r="Y50" s="8"/>
      <c r="AA50" s="8"/>
      <c r="AB50" s="1">
        <v>1</v>
      </c>
      <c r="AC50" s="8">
        <v>1</v>
      </c>
    </row>
    <row r="51" spans="1:33" s="24" customFormat="1" ht="12.75">
      <c r="A51" s="24" t="s">
        <v>108</v>
      </c>
      <c r="B51" s="3">
        <v>2</v>
      </c>
      <c r="C51" s="3">
        <v>2</v>
      </c>
      <c r="D51" s="8"/>
      <c r="E51" s="4">
        <v>1</v>
      </c>
      <c r="F51" s="3"/>
      <c r="G51" s="8"/>
      <c r="H51" s="3"/>
      <c r="I51" s="8">
        <v>1</v>
      </c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>
        <v>1</v>
      </c>
      <c r="W51" s="3">
        <v>1</v>
      </c>
      <c r="X51" s="3"/>
      <c r="Y51" s="3"/>
      <c r="Z51" s="3"/>
      <c r="AA51" s="3"/>
      <c r="AB51" s="3"/>
      <c r="AC51" s="3"/>
      <c r="AD51"/>
      <c r="AE51"/>
      <c r="AF51"/>
      <c r="AG51"/>
    </row>
    <row r="52" spans="1:29" ht="12.75">
      <c r="A52" t="s">
        <v>109</v>
      </c>
      <c r="B52" s="8"/>
      <c r="D52" s="8"/>
      <c r="E52" s="4"/>
      <c r="G52" s="8"/>
      <c r="I52" s="8"/>
      <c r="J52" s="1">
        <v>1</v>
      </c>
      <c r="K52" s="8">
        <v>1</v>
      </c>
      <c r="M52" s="4"/>
      <c r="O52" s="8">
        <v>1</v>
      </c>
      <c r="Q52" s="8"/>
      <c r="S52" s="8"/>
      <c r="U52" s="8"/>
      <c r="W52" s="8"/>
      <c r="X52" s="1">
        <v>1</v>
      </c>
      <c r="Y52" s="8"/>
      <c r="AA52" s="8"/>
      <c r="AC52" s="8"/>
    </row>
    <row r="53" spans="1:33" s="24" customFormat="1" ht="12.75">
      <c r="A53" s="24" t="s">
        <v>110</v>
      </c>
      <c r="B53" s="3"/>
      <c r="C53" s="3">
        <v>1</v>
      </c>
      <c r="D53" s="8"/>
      <c r="E53" s="4">
        <v>1</v>
      </c>
      <c r="F53" s="3"/>
      <c r="G53" s="8"/>
      <c r="H53" s="3">
        <v>1</v>
      </c>
      <c r="I53" s="8">
        <v>1</v>
      </c>
      <c r="J53" s="3"/>
      <c r="K53" s="3"/>
      <c r="L53" s="3"/>
      <c r="M53" s="4">
        <v>1</v>
      </c>
      <c r="N53" s="3"/>
      <c r="O53" s="3">
        <v>1</v>
      </c>
      <c r="P53" s="3">
        <v>1</v>
      </c>
      <c r="Q53" s="3">
        <v>1</v>
      </c>
      <c r="R53" s="3"/>
      <c r="S53" s="3"/>
      <c r="T53" s="3">
        <v>1</v>
      </c>
      <c r="U53" s="3"/>
      <c r="V53" s="3">
        <v>1</v>
      </c>
      <c r="W53" s="3"/>
      <c r="X53" s="3"/>
      <c r="Y53" s="3">
        <v>1</v>
      </c>
      <c r="Z53" s="3">
        <v>1</v>
      </c>
      <c r="AA53" s="3"/>
      <c r="AB53" s="3"/>
      <c r="AC53" s="3">
        <v>1</v>
      </c>
      <c r="AD53"/>
      <c r="AE53"/>
      <c r="AF53"/>
      <c r="AG53"/>
    </row>
    <row r="54" spans="1:29" ht="12.75">
      <c r="A54" t="s">
        <v>111</v>
      </c>
      <c r="B54" s="30">
        <v>0</v>
      </c>
      <c r="C54" s="1">
        <v>1</v>
      </c>
      <c r="D54" s="31"/>
      <c r="E54" s="4">
        <v>1</v>
      </c>
      <c r="G54" s="31"/>
      <c r="I54" s="31">
        <v>1</v>
      </c>
      <c r="K54" s="8"/>
      <c r="M54" s="4"/>
      <c r="O54" s="8"/>
      <c r="Q54" s="8"/>
      <c r="S54" s="8"/>
      <c r="T54" s="32"/>
      <c r="U54" s="8">
        <v>0</v>
      </c>
      <c r="V54" s="1">
        <v>1</v>
      </c>
      <c r="W54" s="8">
        <v>1</v>
      </c>
      <c r="Y54" s="8"/>
      <c r="AA54" s="8"/>
      <c r="AC54" s="8"/>
    </row>
    <row r="55" spans="1:33" s="24" customFormat="1" ht="12.75">
      <c r="A55" s="24" t="s">
        <v>112</v>
      </c>
      <c r="B55" s="3">
        <v>1</v>
      </c>
      <c r="C55" s="3"/>
      <c r="D55" s="8">
        <v>1</v>
      </c>
      <c r="E55" s="4"/>
      <c r="F55" s="3">
        <v>1</v>
      </c>
      <c r="G55" s="8">
        <v>1</v>
      </c>
      <c r="H55" s="3"/>
      <c r="I55" s="8"/>
      <c r="J55" s="3"/>
      <c r="K55" s="3">
        <v>1</v>
      </c>
      <c r="L55" s="3">
        <v>1</v>
      </c>
      <c r="M55" s="4">
        <v>1</v>
      </c>
      <c r="N55" s="3"/>
      <c r="O55" s="3"/>
      <c r="P55" s="3">
        <v>1</v>
      </c>
      <c r="Q55" s="3"/>
      <c r="R55" s="3">
        <v>1</v>
      </c>
      <c r="S55" s="3"/>
      <c r="T55" s="3"/>
      <c r="U55" s="3"/>
      <c r="V55" s="3">
        <v>1</v>
      </c>
      <c r="W55" s="3"/>
      <c r="X55" s="3"/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/>
      <c r="AE55"/>
      <c r="AF55"/>
      <c r="AG55"/>
    </row>
    <row r="56" spans="1:29" ht="12.75">
      <c r="A56" t="s">
        <v>113</v>
      </c>
      <c r="B56" s="8">
        <v>1</v>
      </c>
      <c r="C56" s="1">
        <v>1</v>
      </c>
      <c r="D56" s="8">
        <v>1</v>
      </c>
      <c r="E56" s="4">
        <v>1</v>
      </c>
      <c r="F56" s="1">
        <v>1</v>
      </c>
      <c r="G56" s="8">
        <v>1</v>
      </c>
      <c r="H56" s="1">
        <v>1</v>
      </c>
      <c r="I56" s="8">
        <v>1</v>
      </c>
      <c r="K56" s="8">
        <v>1</v>
      </c>
      <c r="L56" s="1">
        <v>1</v>
      </c>
      <c r="M56" s="4"/>
      <c r="N56" s="1">
        <v>1</v>
      </c>
      <c r="O56" s="8">
        <v>1</v>
      </c>
      <c r="P56" s="1">
        <v>1</v>
      </c>
      <c r="Q56" s="8">
        <v>1</v>
      </c>
      <c r="S56" s="8">
        <v>1</v>
      </c>
      <c r="T56" s="1">
        <v>1</v>
      </c>
      <c r="U56" s="8">
        <v>1</v>
      </c>
      <c r="V56" s="1">
        <v>1</v>
      </c>
      <c r="W56" s="8">
        <v>1</v>
      </c>
      <c r="X56" s="1">
        <v>1</v>
      </c>
      <c r="Y56" s="8">
        <v>1</v>
      </c>
      <c r="Z56" s="1">
        <v>1</v>
      </c>
      <c r="AA56" s="8"/>
      <c r="AB56" s="1">
        <v>1</v>
      </c>
      <c r="AC56" s="8">
        <v>1</v>
      </c>
    </row>
    <row r="57" spans="1:33" s="24" customFormat="1" ht="12.75">
      <c r="A57" s="24" t="s">
        <v>114</v>
      </c>
      <c r="B57" s="3">
        <v>1</v>
      </c>
      <c r="C57" s="3">
        <v>1</v>
      </c>
      <c r="D57" s="8">
        <v>1</v>
      </c>
      <c r="E57" s="4">
        <v>1</v>
      </c>
      <c r="F57" s="3">
        <v>1</v>
      </c>
      <c r="G57" s="8">
        <v>1</v>
      </c>
      <c r="H57" s="3">
        <v>1</v>
      </c>
      <c r="I57" s="8">
        <v>1</v>
      </c>
      <c r="J57" s="3">
        <v>1</v>
      </c>
      <c r="K57" s="3">
        <v>1</v>
      </c>
      <c r="L57" s="3">
        <v>1</v>
      </c>
      <c r="M57" s="4">
        <v>1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/>
      <c r="AE57"/>
      <c r="AF57"/>
      <c r="AG57"/>
    </row>
    <row r="58" spans="1:29" ht="12.75">
      <c r="A58" t="s">
        <v>115</v>
      </c>
      <c r="B58" s="30">
        <v>0</v>
      </c>
      <c r="D58" s="31"/>
      <c r="E58" s="4"/>
      <c r="G58" s="31"/>
      <c r="I58" s="31"/>
      <c r="K58" s="8"/>
      <c r="M58" s="4"/>
      <c r="O58" s="8"/>
      <c r="Q58" s="8"/>
      <c r="S58" s="8"/>
      <c r="U58" s="8"/>
      <c r="W58" s="8">
        <v>1</v>
      </c>
      <c r="X58" s="1">
        <v>0</v>
      </c>
      <c r="Y58" s="8"/>
      <c r="AA58" s="8"/>
      <c r="AC58" s="8"/>
    </row>
    <row r="59" spans="1:33" s="24" customFormat="1" ht="12.75">
      <c r="A59" s="24" t="s">
        <v>116</v>
      </c>
      <c r="B59" s="3"/>
      <c r="C59" s="3">
        <v>1</v>
      </c>
      <c r="D59" s="8"/>
      <c r="E59" s="4"/>
      <c r="F59" s="3">
        <v>1</v>
      </c>
      <c r="G59" s="8">
        <v>1</v>
      </c>
      <c r="H59" s="3">
        <v>1</v>
      </c>
      <c r="I59" s="8"/>
      <c r="J59" s="3"/>
      <c r="K59" s="3">
        <v>1</v>
      </c>
      <c r="L59" s="3"/>
      <c r="M59" s="4"/>
      <c r="N59" s="3">
        <v>1</v>
      </c>
      <c r="O59" s="3"/>
      <c r="P59" s="3"/>
      <c r="Q59" s="3"/>
      <c r="R59" s="3">
        <v>1</v>
      </c>
      <c r="S59" s="3"/>
      <c r="T59" s="3">
        <v>1</v>
      </c>
      <c r="U59" s="3"/>
      <c r="V59" s="3"/>
      <c r="W59" s="3">
        <v>1</v>
      </c>
      <c r="X59" s="3"/>
      <c r="Y59" s="3"/>
      <c r="Z59" s="3"/>
      <c r="AA59" s="3">
        <v>1</v>
      </c>
      <c r="AB59" s="3">
        <v>1</v>
      </c>
      <c r="AC59" s="3"/>
      <c r="AD59"/>
      <c r="AE59"/>
      <c r="AF59"/>
      <c r="AG59"/>
    </row>
    <row r="60" spans="1:29" ht="12.75">
      <c r="A60" t="s">
        <v>117</v>
      </c>
      <c r="B60" s="8">
        <v>1</v>
      </c>
      <c r="C60" s="1">
        <v>1</v>
      </c>
      <c r="D60" s="8">
        <v>1</v>
      </c>
      <c r="E60" s="4">
        <v>1</v>
      </c>
      <c r="F60" s="1">
        <v>1</v>
      </c>
      <c r="G60" s="8">
        <v>1</v>
      </c>
      <c r="H60" s="1">
        <v>1</v>
      </c>
      <c r="I60" s="8">
        <v>1</v>
      </c>
      <c r="K60" s="8">
        <v>1</v>
      </c>
      <c r="M60" s="4">
        <v>1</v>
      </c>
      <c r="O60" s="8">
        <v>1</v>
      </c>
      <c r="P60" s="1">
        <v>1</v>
      </c>
      <c r="Q60" s="8"/>
      <c r="R60" s="1">
        <v>1</v>
      </c>
      <c r="S60" s="8"/>
      <c r="T60" s="1">
        <v>1</v>
      </c>
      <c r="U60" s="8"/>
      <c r="V60" s="1">
        <v>1</v>
      </c>
      <c r="W60" s="8">
        <v>1</v>
      </c>
      <c r="X60" s="1">
        <v>1</v>
      </c>
      <c r="Y60" s="8">
        <v>1</v>
      </c>
      <c r="Z60" s="1">
        <v>1</v>
      </c>
      <c r="AA60" s="8"/>
      <c r="AB60" s="1">
        <v>1</v>
      </c>
      <c r="AC60" s="8">
        <v>1</v>
      </c>
    </row>
    <row r="61" spans="1:33" s="24" customFormat="1" ht="12.75">
      <c r="A61" s="24" t="s">
        <v>118</v>
      </c>
      <c r="B61" s="3">
        <v>1</v>
      </c>
      <c r="C61" s="3">
        <v>1</v>
      </c>
      <c r="D61" s="8"/>
      <c r="E61" s="4"/>
      <c r="F61" s="3"/>
      <c r="G61" s="8">
        <v>1</v>
      </c>
      <c r="H61" s="3"/>
      <c r="I61" s="8">
        <v>1</v>
      </c>
      <c r="J61" s="3"/>
      <c r="K61" s="3">
        <v>1</v>
      </c>
      <c r="L61" s="3">
        <v>1</v>
      </c>
      <c r="M61" s="4"/>
      <c r="N61" s="3">
        <v>1</v>
      </c>
      <c r="O61" s="3">
        <v>1</v>
      </c>
      <c r="P61" s="3"/>
      <c r="Q61" s="3"/>
      <c r="R61" s="3"/>
      <c r="S61" s="3"/>
      <c r="T61" s="3">
        <v>1</v>
      </c>
      <c r="U61" s="3"/>
      <c r="V61" s="3">
        <v>1</v>
      </c>
      <c r="W61" s="3">
        <v>1</v>
      </c>
      <c r="X61" s="3">
        <v>1</v>
      </c>
      <c r="Y61" s="3"/>
      <c r="Z61" s="3"/>
      <c r="AA61" s="3"/>
      <c r="AB61" s="3">
        <v>1</v>
      </c>
      <c r="AC61" s="3"/>
      <c r="AD61"/>
      <c r="AE61"/>
      <c r="AF61"/>
      <c r="AG61"/>
    </row>
    <row r="62" spans="1:29" ht="12.75">
      <c r="A62" t="s">
        <v>119</v>
      </c>
      <c r="B62" s="8">
        <v>1</v>
      </c>
      <c r="C62" s="1">
        <v>1</v>
      </c>
      <c r="D62" s="8">
        <v>1</v>
      </c>
      <c r="E62" s="4">
        <v>1</v>
      </c>
      <c r="G62" s="8"/>
      <c r="I62" s="8"/>
      <c r="K62" s="8"/>
      <c r="M62" s="4"/>
      <c r="O62" s="8">
        <v>1</v>
      </c>
      <c r="P62" s="1">
        <v>1</v>
      </c>
      <c r="Q62" s="8"/>
      <c r="R62" s="1">
        <v>1</v>
      </c>
      <c r="S62" s="8"/>
      <c r="U62" s="8"/>
      <c r="W62" s="8"/>
      <c r="X62" s="1">
        <v>1</v>
      </c>
      <c r="Y62" s="8"/>
      <c r="AA62" s="8">
        <v>1</v>
      </c>
      <c r="AC62" s="8">
        <v>1</v>
      </c>
    </row>
    <row r="63" spans="1:33" s="24" customFormat="1" ht="12.75">
      <c r="A63" s="24" t="s">
        <v>120</v>
      </c>
      <c r="B63" s="3">
        <v>1</v>
      </c>
      <c r="C63" s="3"/>
      <c r="D63" s="8">
        <v>1</v>
      </c>
      <c r="E63" s="4">
        <v>1</v>
      </c>
      <c r="F63" s="3"/>
      <c r="G63" s="8">
        <v>1</v>
      </c>
      <c r="H63" s="3">
        <v>1</v>
      </c>
      <c r="I63" s="8"/>
      <c r="J63" s="3"/>
      <c r="K63" s="3"/>
      <c r="L63" s="3">
        <v>1</v>
      </c>
      <c r="M63" s="4">
        <v>1</v>
      </c>
      <c r="N63" s="3">
        <v>1</v>
      </c>
      <c r="O63" s="3">
        <v>1</v>
      </c>
      <c r="P63" s="3"/>
      <c r="Q63" s="3">
        <v>1</v>
      </c>
      <c r="R63" s="3">
        <v>1</v>
      </c>
      <c r="S63" s="3"/>
      <c r="T63" s="3"/>
      <c r="U63" s="3"/>
      <c r="V63" s="3"/>
      <c r="W63" s="3"/>
      <c r="X63" s="3">
        <v>1</v>
      </c>
      <c r="Y63" s="3">
        <v>1</v>
      </c>
      <c r="Z63" s="3">
        <v>1</v>
      </c>
      <c r="AA63" s="3"/>
      <c r="AB63" s="3">
        <v>1</v>
      </c>
      <c r="AC63" s="3">
        <v>1</v>
      </c>
      <c r="AD63"/>
      <c r="AE63"/>
      <c r="AF63"/>
      <c r="AG63"/>
    </row>
    <row r="64" spans="1:29" ht="12.75">
      <c r="A64" t="s">
        <v>121</v>
      </c>
      <c r="B64" s="8">
        <v>1</v>
      </c>
      <c r="C64" s="1">
        <v>1</v>
      </c>
      <c r="D64" s="8">
        <v>1</v>
      </c>
      <c r="E64" s="4">
        <v>1</v>
      </c>
      <c r="F64" s="1">
        <v>1</v>
      </c>
      <c r="G64" s="8">
        <v>1</v>
      </c>
      <c r="I64" s="8">
        <v>1</v>
      </c>
      <c r="K64" s="8"/>
      <c r="L64" s="1">
        <v>1</v>
      </c>
      <c r="M64" s="4">
        <v>1</v>
      </c>
      <c r="N64" s="1">
        <v>1</v>
      </c>
      <c r="O64" s="8">
        <v>1</v>
      </c>
      <c r="P64" s="1">
        <v>1</v>
      </c>
      <c r="Q64" s="8">
        <v>1</v>
      </c>
      <c r="S64" s="8"/>
      <c r="T64" s="1">
        <v>1</v>
      </c>
      <c r="U64" s="8"/>
      <c r="V64" s="1">
        <v>1</v>
      </c>
      <c r="W64" s="8">
        <v>1</v>
      </c>
      <c r="X64" s="1">
        <v>1</v>
      </c>
      <c r="Y64" s="8"/>
      <c r="AA64" s="8"/>
      <c r="AB64" s="1">
        <v>1</v>
      </c>
      <c r="AC64" s="8">
        <v>1</v>
      </c>
    </row>
    <row r="65" spans="1:33" s="24" customFormat="1" ht="12.75">
      <c r="A65" s="24" t="s">
        <v>122</v>
      </c>
      <c r="B65" s="3"/>
      <c r="C65" s="3">
        <v>1</v>
      </c>
      <c r="D65" s="8"/>
      <c r="E65" s="4"/>
      <c r="F65" s="3"/>
      <c r="G65" s="8">
        <v>1</v>
      </c>
      <c r="H65" s="3">
        <v>1</v>
      </c>
      <c r="I65" s="8"/>
      <c r="J65" s="3">
        <v>1</v>
      </c>
      <c r="K65" s="3"/>
      <c r="L65" s="3">
        <v>1</v>
      </c>
      <c r="M65" s="4"/>
      <c r="N65" s="3">
        <v>1</v>
      </c>
      <c r="O65" s="3"/>
      <c r="P65" s="3"/>
      <c r="Q65" s="3"/>
      <c r="R65" s="3"/>
      <c r="S65" s="3"/>
      <c r="T65" s="3">
        <v>1</v>
      </c>
      <c r="U65" s="3"/>
      <c r="V65" s="3"/>
      <c r="W65" s="3"/>
      <c r="X65" s="3"/>
      <c r="Y65" s="3"/>
      <c r="Z65" s="3"/>
      <c r="AA65" s="3">
        <v>1</v>
      </c>
      <c r="AB65" s="3"/>
      <c r="AC65" s="3"/>
      <c r="AD65"/>
      <c r="AE65"/>
      <c r="AF65"/>
      <c r="AG65"/>
    </row>
    <row r="66" spans="1:29" ht="12.75">
      <c r="A66" t="s">
        <v>123</v>
      </c>
      <c r="B66" s="8">
        <v>1</v>
      </c>
      <c r="D66" s="8"/>
      <c r="E66" s="4">
        <v>1</v>
      </c>
      <c r="G66" s="8"/>
      <c r="I66" s="8"/>
      <c r="K66" s="8"/>
      <c r="M66" s="4"/>
      <c r="O66" s="8"/>
      <c r="Q66" s="8"/>
      <c r="S66" s="8"/>
      <c r="U66" s="8"/>
      <c r="W66" s="8"/>
      <c r="Y66" s="8"/>
      <c r="AA66" s="8"/>
      <c r="AC66" s="8"/>
    </row>
    <row r="67" spans="1:33" s="24" customFormat="1" ht="12.75">
      <c r="A67" s="24" t="s">
        <v>124</v>
      </c>
      <c r="B67" s="3">
        <v>1</v>
      </c>
      <c r="C67" s="3">
        <v>1</v>
      </c>
      <c r="D67" s="8">
        <v>1</v>
      </c>
      <c r="E67" s="4">
        <v>1</v>
      </c>
      <c r="F67" s="3">
        <v>1</v>
      </c>
      <c r="G67" s="8"/>
      <c r="H67" s="3">
        <v>1</v>
      </c>
      <c r="I67" s="8">
        <v>1</v>
      </c>
      <c r="J67" s="3"/>
      <c r="K67" s="3"/>
      <c r="L67" s="3">
        <v>1</v>
      </c>
      <c r="M67" s="4"/>
      <c r="N67" s="3"/>
      <c r="O67" s="3">
        <v>1</v>
      </c>
      <c r="P67" s="3">
        <v>1</v>
      </c>
      <c r="Q67" s="3"/>
      <c r="R67" s="3">
        <v>1</v>
      </c>
      <c r="S67" s="3"/>
      <c r="T67" s="3"/>
      <c r="U67" s="3"/>
      <c r="V67" s="3">
        <v>1</v>
      </c>
      <c r="W67" s="3">
        <v>1</v>
      </c>
      <c r="X67" s="3">
        <v>1</v>
      </c>
      <c r="Y67" s="3"/>
      <c r="Z67" s="3"/>
      <c r="AA67" s="3"/>
      <c r="AB67" s="3"/>
      <c r="AC67" s="3"/>
      <c r="AD67"/>
      <c r="AE67"/>
      <c r="AF67"/>
      <c r="AG67"/>
    </row>
    <row r="68" spans="1:34" s="35" customFormat="1" ht="12.75">
      <c r="A68" s="33" t="s">
        <v>125</v>
      </c>
      <c r="B68" s="34">
        <f>SUM(B15:B67)-B13</f>
        <v>29.841807886680236</v>
      </c>
      <c r="C68" s="34">
        <f>SUM(C15:C67)-C13</f>
        <v>25.634499867329623</v>
      </c>
      <c r="D68" s="34">
        <f>SUM(D15:D67)-D13</f>
        <v>14.727912440248978</v>
      </c>
      <c r="E68" s="34">
        <f>SUM(E15:E67)-E13</f>
        <v>13.16824861008832</v>
      </c>
      <c r="F68" s="34">
        <f>SUM(F15:F67)-F13</f>
        <v>12.631523392424977</v>
      </c>
      <c r="G68" s="34">
        <f>SUM(G15:G67)-G13</f>
        <v>11.451756030192957</v>
      </c>
      <c r="H68" s="34">
        <f>SUM(H15:H67)-H13</f>
        <v>11.654671125850726</v>
      </c>
      <c r="I68" s="34">
        <f>SUM(I15:I67)-I13</f>
        <v>11.402843760546707</v>
      </c>
      <c r="J68" s="34">
        <f>SUM(J15:J67)-J13</f>
        <v>11.244335364805412</v>
      </c>
      <c r="K68" s="34">
        <f>SUM(K15:K67)-K13</f>
        <v>9.516947409075794</v>
      </c>
      <c r="L68" s="34">
        <f>SUM(L15:L67)-L13</f>
        <v>7.962845962155612</v>
      </c>
      <c r="M68" s="34">
        <f>SUM(M15:M67)-M13</f>
        <v>7.693846846893356</v>
      </c>
      <c r="N68" s="34">
        <f>SUM(N15:N67)-N13</f>
        <v>6.006845962155612</v>
      </c>
      <c r="O68" s="34">
        <f>SUM(O15:O67)-O13</f>
        <v>6.535090708247232</v>
      </c>
      <c r="P68" s="34">
        <f>SUM(P15:P67)-P13</f>
        <v>6.326805844669831</v>
      </c>
      <c r="Q68" s="34">
        <f>SUM(Q15:Q67)-Q13</f>
        <v>5.405623019894971</v>
      </c>
      <c r="R68" s="34">
        <f>SUM(R15:R67)-R13</f>
        <v>5.148375401713508</v>
      </c>
      <c r="S68" s="34">
        <f>SUM(S15:S67)-S13</f>
        <v>4.909476063136891</v>
      </c>
      <c r="T68" s="34">
        <f>SUM(T15:T67)-T13</f>
        <v>4.278773660988653</v>
      </c>
      <c r="U68" s="34">
        <f>SUM(U15:U67)-U13</f>
        <v>3.4178747329573724</v>
      </c>
      <c r="V68" s="34">
        <f>SUM(V15:V67)-V13</f>
        <v>2.8089754017135107</v>
      </c>
      <c r="W68" s="34">
        <f>SUM(W15:W67)-W13</f>
        <v>2.6043754017135115</v>
      </c>
      <c r="X68" s="34">
        <f>SUM(X15:X67)-X13</f>
        <v>1.5239610416249114</v>
      </c>
      <c r="Y68" s="34">
        <f>SUM(Y15:Y67)-Y13</f>
        <v>0.6794674630226467</v>
      </c>
      <c r="Z68" s="34">
        <f>SUM(Z15:Z67)-Z13</f>
        <v>0.6299674630226448</v>
      </c>
      <c r="AA68" s="34">
        <f>SUM(AA15:AA67)-AA13</f>
        <v>-0.8039424916947624</v>
      </c>
      <c r="AB68" s="34">
        <f>SUM(AB15:AB67)-AB13</f>
        <v>-1.4056540378443856</v>
      </c>
      <c r="AC68" s="34">
        <f>SUM(AC15:AC67)-AC13</f>
        <v>-3.85876976841066</v>
      </c>
      <c r="AD68"/>
      <c r="AH68" s="36"/>
    </row>
    <row r="69" spans="1:29" ht="12.75">
      <c r="A69" s="2"/>
      <c r="B69" s="3" t="s">
        <v>20</v>
      </c>
      <c r="C69" s="2" t="s">
        <v>2</v>
      </c>
      <c r="D69" s="3" t="s">
        <v>22</v>
      </c>
      <c r="E69" s="4" t="s">
        <v>1</v>
      </c>
      <c r="F69" s="2" t="s">
        <v>22</v>
      </c>
      <c r="G69" s="3" t="s">
        <v>4</v>
      </c>
      <c r="H69" s="2" t="s">
        <v>5</v>
      </c>
      <c r="I69" s="3" t="s">
        <v>26</v>
      </c>
      <c r="J69" s="2" t="s">
        <v>27</v>
      </c>
      <c r="K69" s="3" t="s">
        <v>13</v>
      </c>
      <c r="L69" s="2" t="s">
        <v>4</v>
      </c>
      <c r="M69" s="4" t="s">
        <v>8</v>
      </c>
      <c r="N69" s="2" t="s">
        <v>4</v>
      </c>
      <c r="O69" s="3" t="s">
        <v>9</v>
      </c>
      <c r="P69" s="2" t="s">
        <v>10</v>
      </c>
      <c r="Q69" s="3" t="s">
        <v>11</v>
      </c>
      <c r="R69" s="2" t="s">
        <v>12</v>
      </c>
      <c r="S69" s="3" t="s">
        <v>13</v>
      </c>
      <c r="T69" s="2">
        <v>2011</v>
      </c>
      <c r="U69" s="3" t="s">
        <v>14</v>
      </c>
      <c r="V69" s="2" t="s">
        <v>15</v>
      </c>
      <c r="W69" s="3" t="s">
        <v>15</v>
      </c>
      <c r="X69" s="2" t="s">
        <v>16</v>
      </c>
      <c r="Y69" s="3" t="s">
        <v>17</v>
      </c>
      <c r="Z69" s="2" t="s">
        <v>18</v>
      </c>
      <c r="AA69" s="3" t="s">
        <v>7</v>
      </c>
      <c r="AB69" s="2" t="s">
        <v>4</v>
      </c>
      <c r="AC69" s="3" t="s">
        <v>19</v>
      </c>
    </row>
    <row r="70" spans="1:29" ht="12.75">
      <c r="A70" s="2"/>
      <c r="B70" s="6" t="s">
        <v>41</v>
      </c>
      <c r="C70" s="2" t="s">
        <v>21</v>
      </c>
      <c r="D70" s="6" t="s">
        <v>43</v>
      </c>
      <c r="E70" s="5" t="s">
        <v>23</v>
      </c>
      <c r="F70" s="2" t="s">
        <v>44</v>
      </c>
      <c r="G70" s="6" t="s">
        <v>24</v>
      </c>
      <c r="H70" s="2" t="s">
        <v>25</v>
      </c>
      <c r="I70" s="6" t="s">
        <v>47</v>
      </c>
      <c r="J70" s="2" t="s">
        <v>48</v>
      </c>
      <c r="K70" s="6" t="s">
        <v>49</v>
      </c>
      <c r="L70" s="2" t="s">
        <v>24</v>
      </c>
      <c r="M70" s="5" t="s">
        <v>28</v>
      </c>
      <c r="N70" s="2" t="s">
        <v>24</v>
      </c>
      <c r="O70" s="6" t="s">
        <v>29</v>
      </c>
      <c r="P70" s="2" t="s">
        <v>30</v>
      </c>
      <c r="Q70" s="6" t="s">
        <v>31</v>
      </c>
      <c r="R70" s="2" t="s">
        <v>32</v>
      </c>
      <c r="S70" s="6" t="s">
        <v>33</v>
      </c>
      <c r="T70" s="2" t="s">
        <v>34</v>
      </c>
      <c r="U70" s="6" t="s">
        <v>35</v>
      </c>
      <c r="V70" s="2" t="s">
        <v>36</v>
      </c>
      <c r="W70" s="6" t="s">
        <v>36</v>
      </c>
      <c r="X70" s="2" t="s">
        <v>37</v>
      </c>
      <c r="Y70" s="6" t="s">
        <v>38</v>
      </c>
      <c r="Z70" s="2" t="s">
        <v>38</v>
      </c>
      <c r="AA70" s="6" t="s">
        <v>39</v>
      </c>
      <c r="AB70" s="2" t="s">
        <v>24</v>
      </c>
      <c r="AC70" s="6" t="s">
        <v>35</v>
      </c>
    </row>
    <row r="71" spans="1:29" ht="12.75">
      <c r="A71" s="2"/>
      <c r="B71" s="6"/>
      <c r="C71" s="2" t="s">
        <v>42</v>
      </c>
      <c r="D71" s="6"/>
      <c r="E71" s="5">
        <v>1905</v>
      </c>
      <c r="F71" s="2"/>
      <c r="G71" s="6" t="s">
        <v>45</v>
      </c>
      <c r="H71" s="2" t="s">
        <v>46</v>
      </c>
      <c r="I71" s="6"/>
      <c r="J71" s="2"/>
      <c r="K71" s="6"/>
      <c r="L71" s="1" t="s">
        <v>50</v>
      </c>
      <c r="M71" s="5" t="s">
        <v>51</v>
      </c>
      <c r="N71" s="2" t="s">
        <v>52</v>
      </c>
      <c r="O71" s="6" t="s">
        <v>53</v>
      </c>
      <c r="Q71" s="6"/>
      <c r="R71" s="1" t="s">
        <v>45</v>
      </c>
      <c r="S71" s="6"/>
      <c r="T71" s="1" t="s">
        <v>54</v>
      </c>
      <c r="U71" s="6" t="s">
        <v>55</v>
      </c>
      <c r="V71" s="2" t="s">
        <v>56</v>
      </c>
      <c r="W71" s="6" t="s">
        <v>57</v>
      </c>
      <c r="X71" s="2" t="s">
        <v>58</v>
      </c>
      <c r="Y71" s="6"/>
      <c r="AA71" s="6" t="s">
        <v>59</v>
      </c>
      <c r="AB71" s="1" t="s">
        <v>60</v>
      </c>
      <c r="AC71" s="6">
        <v>1705</v>
      </c>
    </row>
    <row r="73" ht="12.75">
      <c r="A73" t="s">
        <v>126</v>
      </c>
    </row>
    <row r="74" ht="12.75">
      <c r="A74" s="37" t="s">
        <v>127</v>
      </c>
    </row>
    <row r="75" spans="1:14" ht="12.75">
      <c r="A75" t="s">
        <v>128</v>
      </c>
      <c r="L75" s="34"/>
      <c r="N75" s="34"/>
    </row>
    <row r="77" ht="12.75">
      <c r="A77" s="7" t="s">
        <v>129</v>
      </c>
    </row>
    <row r="78" ht="12.75">
      <c r="A78" t="s">
        <v>130</v>
      </c>
    </row>
    <row r="79" spans="1:22" ht="12.75">
      <c r="A79" t="s">
        <v>131</v>
      </c>
      <c r="B79" s="38" t="s">
        <v>132</v>
      </c>
      <c r="C79"/>
      <c r="D79"/>
      <c r="E79"/>
      <c r="F79"/>
      <c r="G79"/>
      <c r="H79"/>
      <c r="I79"/>
      <c r="J79"/>
      <c r="M79"/>
      <c r="V79"/>
    </row>
    <row r="80" ht="12.75">
      <c r="A80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20" sqref="B20"/>
    </sheetView>
  </sheetViews>
  <sheetFormatPr defaultColWidth="12.57421875" defaultRowHeight="12.75"/>
  <cols>
    <col min="1" max="1" width="14.7109375" style="0" customWidth="1"/>
    <col min="2" max="16384" width="11.57421875" style="0" customWidth="1"/>
  </cols>
  <sheetData>
    <row r="1" spans="1:2" ht="12.75">
      <c r="A1" t="s">
        <v>133</v>
      </c>
      <c r="B1">
        <v>3092</v>
      </c>
    </row>
    <row r="2" spans="1:2" ht="12.75">
      <c r="A2" t="s">
        <v>17</v>
      </c>
      <c r="B2">
        <v>3448</v>
      </c>
    </row>
    <row r="3" spans="1:2" ht="12.75">
      <c r="A3" t="s">
        <v>18</v>
      </c>
      <c r="B3">
        <v>3493</v>
      </c>
    </row>
    <row r="4" spans="1:2" ht="12.75">
      <c r="A4" t="s">
        <v>134</v>
      </c>
      <c r="B4">
        <v>3499</v>
      </c>
    </row>
    <row r="5" spans="1:2" ht="12.75">
      <c r="A5" t="s">
        <v>135</v>
      </c>
      <c r="B5">
        <v>3521</v>
      </c>
    </row>
    <row r="6" spans="1:2" ht="12.75">
      <c r="A6" t="s">
        <v>136</v>
      </c>
      <c r="B6">
        <v>3574</v>
      </c>
    </row>
    <row r="7" spans="1:2" ht="12.75">
      <c r="A7" t="s">
        <v>27</v>
      </c>
      <c r="B7">
        <v>3574</v>
      </c>
    </row>
    <row r="8" spans="1:2" ht="12.75">
      <c r="A8" t="s">
        <v>137</v>
      </c>
      <c r="B8">
        <v>3606</v>
      </c>
    </row>
    <row r="9" spans="1:3" ht="12.75">
      <c r="A9" s="39" t="s">
        <v>138</v>
      </c>
      <c r="B9" s="39">
        <v>3618</v>
      </c>
      <c r="C9" s="7"/>
    </row>
    <row r="10" spans="1:2" ht="12.75">
      <c r="A10" t="s">
        <v>10</v>
      </c>
      <c r="B10">
        <v>3681</v>
      </c>
    </row>
    <row r="11" spans="1:2" ht="12.75">
      <c r="A11" t="s">
        <v>139</v>
      </c>
      <c r="B11">
        <v>3712</v>
      </c>
    </row>
    <row r="12" spans="1:2" ht="12.75">
      <c r="A12" t="s">
        <v>140</v>
      </c>
      <c r="B12">
        <v>3745</v>
      </c>
    </row>
    <row r="13" spans="1:2" ht="12.75">
      <c r="A13" t="s">
        <v>141</v>
      </c>
      <c r="B13">
        <v>3781</v>
      </c>
    </row>
    <row r="14" spans="1:2" ht="12.75">
      <c r="A14" t="s">
        <v>142</v>
      </c>
      <c r="B14">
        <v>3901</v>
      </c>
    </row>
    <row r="15" spans="1:2" ht="12.75">
      <c r="A15" t="s">
        <v>143</v>
      </c>
      <c r="B15">
        <v>3939</v>
      </c>
    </row>
    <row r="16" spans="1:2" ht="12.75">
      <c r="A16" t="s">
        <v>144</v>
      </c>
      <c r="B16">
        <v>3942</v>
      </c>
    </row>
    <row r="17" spans="1:2" ht="12.75">
      <c r="A17" t="s">
        <v>145</v>
      </c>
      <c r="B17">
        <v>3986</v>
      </c>
    </row>
    <row r="18" spans="1:2" ht="12.75">
      <c r="A18" t="s">
        <v>146</v>
      </c>
      <c r="B18">
        <v>4019</v>
      </c>
    </row>
    <row r="19" spans="1:2" ht="12.75">
      <c r="A19" t="s">
        <v>147</v>
      </c>
      <c r="B19">
        <v>4085</v>
      </c>
    </row>
    <row r="20" spans="1:2" ht="12.75">
      <c r="A20" t="s">
        <v>148</v>
      </c>
      <c r="B20">
        <v>4086</v>
      </c>
    </row>
    <row r="21" spans="1:2" ht="12.75">
      <c r="A21" t="s">
        <v>149</v>
      </c>
      <c r="B21">
        <v>4106</v>
      </c>
    </row>
    <row r="22" spans="1:2" ht="12.75">
      <c r="A22" t="s">
        <v>150</v>
      </c>
      <c r="B22">
        <v>4434</v>
      </c>
    </row>
    <row r="23" spans="1:2" ht="12.75">
      <c r="A23" t="s">
        <v>37</v>
      </c>
      <c r="B23">
        <v>4442</v>
      </c>
    </row>
    <row r="24" ht="12.75">
      <c r="A24" t="s">
        <v>151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4" sqref="A4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152</v>
      </c>
    </row>
    <row r="2" ht="12.75">
      <c r="A2" t="s">
        <v>153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Myers</dc:creator>
  <cp:keywords/>
  <dc:description/>
  <cp:lastModifiedBy>Ken Myers</cp:lastModifiedBy>
  <dcterms:created xsi:type="dcterms:W3CDTF">2018-11-23T13:31:44Z</dcterms:created>
  <dcterms:modified xsi:type="dcterms:W3CDTF">2019-03-04T15:09:36Z</dcterms:modified>
  <cp:category/>
  <cp:version/>
  <cp:contentType/>
  <cp:contentStatus/>
  <cp:revision>143</cp:revision>
</cp:coreProperties>
</file>